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G:\FINCON\Audyt Funduszy\2019 - Funds\Badanie roczne\Do publikacji\Excele\"/>
    </mc:Choice>
  </mc:AlternateContent>
  <xr:revisionPtr revIDLastSave="0" documentId="13_ncr:1_{880BFCE8-C980-4912-9B0D-9D4FC484D946}" xr6:coauthVersionLast="45" xr6:coauthVersionMax="45" xr10:uidLastSave="{00000000-0000-0000-0000-000000000000}"/>
  <bookViews>
    <workbookView xWindow="-19320" yWindow="-75" windowWidth="19440" windowHeight="15600" tabRatio="879" activeTab="6" xr2:uid="{00000000-000D-0000-FFFF-FFFF00000000}"/>
  </bookViews>
  <sheets>
    <sheet name="tabela glowna" sheetId="1" r:id="rId1"/>
    <sheet name="tabele uzupelniajace" sheetId="2" r:id="rId2"/>
    <sheet name="tabele dodatkowe" sheetId="3" state="hidden" r:id="rId3"/>
    <sheet name="bilans" sheetId="4" r:id="rId4"/>
    <sheet name="rachunek wyniku" sheetId="5" r:id="rId5"/>
    <sheet name="zestawienie_zmian" sheetId="6" state="hidden" r:id="rId6"/>
    <sheet name="zestawienie_zmian nominał" sheetId="12" r:id="rId7"/>
  </sheets>
  <definedNames>
    <definedName name="eFR_ARK_1_akcje">'tabele uzupelniajace'!$B$22</definedName>
    <definedName name="eFR_ARK_1_gwarant">'tabele dodatkowe'!$B$11</definedName>
    <definedName name="eFR_ARK_bilans">bilans!$B$2:$D$22</definedName>
    <definedName name="eFR_ARK_bilans_kat">bilans!$B$23:$D$33</definedName>
    <definedName name="eFR_ARK_depozyty">'tabele uzupelniajace'!$B$11:$K$16</definedName>
    <definedName name="eFR_ARK_nota_10_zzz">#REF!</definedName>
    <definedName name="eFR_ARK_nota_11_kft">#REF!</definedName>
    <definedName name="eFR_ARK_nota_11_wtf">#REF!</definedName>
    <definedName name="eFR_ARK_nota_12_anet">#REF!</definedName>
    <definedName name="eFR_ARK_nota_12_wkat">#REF!</definedName>
    <definedName name="eFR_ARK_nota_2">#REF!</definedName>
    <definedName name="eFR_ARK_nota_3">#REF!</definedName>
    <definedName name="eFR_ARK_nota_4_1">#REF!</definedName>
    <definedName name="eFR_ARK_nota_4_2">#REF!</definedName>
    <definedName name="eFR_ARK_nota_5_1a">#REF!</definedName>
    <definedName name="eFR_ARK_nota_5_1b">#REF!</definedName>
    <definedName name="eFR_ARK_nota_5_2">#REF!</definedName>
    <definedName name="eFR_ARK_nota_5_3">#REF!</definedName>
    <definedName name="eFR_ARK_nota_9_wal">#REF!</definedName>
    <definedName name="eFR_ARK_rach_wyn">'rachunek wyniku'!$B$2:$D$31</definedName>
    <definedName name="eFR_ARK_rw_kat">'rachunek wyniku'!$B$32:$D$36</definedName>
    <definedName name="eFR_ARK_tab_glowna">'tabela glowna'!$B$2:$H$23</definedName>
    <definedName name="eFR_ARK_tyt_ucz_zagr">'tabele uzupelniajace'!$B$2:$J$7</definedName>
    <definedName name="eFR_ARK_zest_lkat" localSheetId="6">'zestawienie_zmian nominał'!$B$20:$E$59</definedName>
    <definedName name="eFR_ARK_zest_lkat">zestawienie_zmian!$B$20:$E$63</definedName>
    <definedName name="eFR_ARK_zest_wkat" localSheetId="6">'zestawienie_zmian nominał'!$B$60:$F$88</definedName>
    <definedName name="eFR_ARK_zest_wkat">zestawienie_zmian!$B$64:$F$95</definedName>
    <definedName name="eFR_ARK_zest_zmian" localSheetId="6">'zestawienie_zmian nominał'!$B$2:$E$19</definedName>
    <definedName name="eFR_ARK_zest_zmian">zestawienie_zmian!$B$2:$E$19</definedName>
    <definedName name="eFR_ARK_zest_zmian_ukf" localSheetId="6">'zestawienie_zmian nominał'!$B$89:$E$95</definedName>
    <definedName name="eFR_ARK_zest_zmian_ukf">zestawienie_zmian!$B$96:$E$102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91" i="6" l="1"/>
  <c r="M86" i="6"/>
  <c r="M87" i="6"/>
  <c r="M88" i="6"/>
  <c r="M89" i="6"/>
  <c r="M90" i="6"/>
  <c r="M91" i="6"/>
  <c r="M92" i="6"/>
  <c r="M93" i="6"/>
  <c r="M94" i="6"/>
  <c r="M95" i="6"/>
  <c r="M84" i="6"/>
  <c r="M78" i="6"/>
  <c r="M79" i="6"/>
  <c r="M80" i="6"/>
  <c r="M81" i="6"/>
  <c r="M82" i="6"/>
  <c r="M83" i="6"/>
  <c r="M85" i="6"/>
  <c r="M97" i="6"/>
  <c r="M98" i="6"/>
  <c r="M99" i="6"/>
  <c r="M100" i="6"/>
  <c r="M101" i="6"/>
  <c r="M102" i="6"/>
  <c r="L86" i="6"/>
  <c r="L81" i="6"/>
  <c r="L75" i="6"/>
  <c r="M67" i="6"/>
  <c r="K96" i="6"/>
  <c r="K97" i="6"/>
  <c r="K98" i="6"/>
  <c r="K99" i="6"/>
  <c r="K100" i="6"/>
  <c r="K101" i="6"/>
  <c r="K102" i="6"/>
  <c r="L46" i="6"/>
  <c r="M46" i="6"/>
  <c r="L47" i="6"/>
  <c r="M47" i="6"/>
  <c r="L48" i="6"/>
  <c r="L50" i="6"/>
  <c r="M50" i="6"/>
  <c r="L51" i="6"/>
  <c r="M51" i="6"/>
  <c r="L52" i="6"/>
  <c r="M52" i="6"/>
  <c r="L53" i="6"/>
  <c r="M53" i="6"/>
  <c r="L54" i="6"/>
  <c r="M54" i="6"/>
  <c r="L55" i="6"/>
  <c r="M55" i="6"/>
  <c r="L56" i="6"/>
  <c r="M56" i="6"/>
  <c r="L57" i="6"/>
  <c r="M57" i="6"/>
  <c r="L58" i="6"/>
  <c r="M58" i="6"/>
  <c r="L59" i="6"/>
  <c r="M59" i="6"/>
  <c r="L60" i="6"/>
  <c r="M60" i="6"/>
  <c r="L61" i="6"/>
  <c r="M61" i="6"/>
  <c r="L62" i="6"/>
  <c r="M62" i="6"/>
  <c r="L63" i="6"/>
  <c r="M63" i="6"/>
  <c r="L64" i="6"/>
  <c r="M64" i="6"/>
  <c r="L65" i="6"/>
  <c r="M65" i="6"/>
  <c r="L66" i="6"/>
  <c r="M66" i="6"/>
  <c r="L67" i="6"/>
  <c r="L68" i="6"/>
  <c r="M68" i="6"/>
  <c r="L69" i="6"/>
  <c r="M69" i="6"/>
  <c r="L70" i="6"/>
  <c r="M70" i="6"/>
  <c r="L71" i="6"/>
  <c r="M71" i="6"/>
  <c r="L72" i="6"/>
  <c r="M72" i="6"/>
  <c r="L73" i="6"/>
  <c r="M73" i="6"/>
  <c r="L74" i="6"/>
  <c r="M74" i="6"/>
  <c r="M75" i="6"/>
  <c r="L76" i="6"/>
  <c r="M76" i="6"/>
  <c r="L77" i="6"/>
  <c r="M77" i="6"/>
  <c r="L78" i="6"/>
  <c r="L79" i="6"/>
  <c r="L80" i="6"/>
  <c r="L82" i="6"/>
  <c r="L83" i="6"/>
  <c r="L84" i="6"/>
  <c r="L85" i="6"/>
  <c r="L87" i="6"/>
  <c r="L88" i="6"/>
  <c r="L89" i="6"/>
  <c r="L90" i="6"/>
  <c r="L92" i="6"/>
  <c r="L93" i="6"/>
  <c r="L94" i="6"/>
  <c r="L95" i="6"/>
  <c r="L97" i="6"/>
  <c r="L98" i="6"/>
  <c r="L99" i="6"/>
  <c r="L100" i="6"/>
  <c r="L101" i="6"/>
  <c r="L102" i="6"/>
  <c r="K45" i="6"/>
  <c r="C49" i="6"/>
  <c r="C48" i="6"/>
  <c r="E49" i="6"/>
  <c r="L49" i="6" s="1"/>
  <c r="E48" i="6"/>
  <c r="M48" i="6" s="1"/>
  <c r="L33" i="6"/>
  <c r="L34" i="6"/>
  <c r="L35" i="6"/>
  <c r="L36" i="6"/>
  <c r="L37" i="6"/>
  <c r="L38" i="6"/>
  <c r="L39" i="6"/>
  <c r="L40" i="6"/>
  <c r="L41" i="6"/>
  <c r="L43" i="6"/>
  <c r="L32" i="6"/>
  <c r="E45" i="6"/>
  <c r="L45" i="6" s="1"/>
  <c r="E44" i="6"/>
  <c r="L44" i="6" s="1"/>
  <c r="O42" i="6"/>
  <c r="M38" i="6"/>
  <c r="M39" i="6"/>
  <c r="M40" i="6"/>
  <c r="M41" i="6"/>
  <c r="M43" i="6"/>
  <c r="M44" i="6"/>
  <c r="C42" i="6"/>
  <c r="E42" i="6"/>
  <c r="L42" i="6" s="1"/>
  <c r="E24" i="6"/>
  <c r="L24" i="6" s="1"/>
  <c r="E23" i="6"/>
  <c r="E28" i="6"/>
  <c r="L28" i="6" s="1"/>
  <c r="E27" i="6"/>
  <c r="L27" i="6" s="1"/>
  <c r="M24" i="6"/>
  <c r="M25" i="6"/>
  <c r="M26" i="6"/>
  <c r="M27" i="6"/>
  <c r="M29" i="6"/>
  <c r="M30" i="6"/>
  <c r="M31" i="6"/>
  <c r="M32" i="6"/>
  <c r="M33" i="6"/>
  <c r="M34" i="6"/>
  <c r="M35" i="6"/>
  <c r="M36" i="6"/>
  <c r="M37" i="6"/>
  <c r="M4" i="6"/>
  <c r="M6" i="6"/>
  <c r="M8" i="6"/>
  <c r="M10" i="6"/>
  <c r="M11" i="6"/>
  <c r="M12" i="6"/>
  <c r="M13" i="6"/>
  <c r="M14" i="6"/>
  <c r="M15" i="6"/>
  <c r="M16" i="6"/>
  <c r="M17" i="6"/>
  <c r="M18" i="6"/>
  <c r="M19" i="6"/>
  <c r="M22" i="6"/>
  <c r="M23" i="6"/>
  <c r="L23" i="6"/>
  <c r="L22" i="6"/>
  <c r="L25" i="6"/>
  <c r="L26" i="6"/>
  <c r="L29" i="6"/>
  <c r="L30" i="6"/>
  <c r="L31" i="6"/>
  <c r="C21" i="6"/>
  <c r="C20" i="6" s="1"/>
  <c r="L19" i="6"/>
  <c r="L15" i="6"/>
  <c r="L16" i="6"/>
  <c r="L17" i="6"/>
  <c r="L18" i="6"/>
  <c r="L10" i="6"/>
  <c r="L4" i="6"/>
  <c r="L6" i="6"/>
  <c r="L8" i="6"/>
  <c r="L11" i="6"/>
  <c r="L12" i="6"/>
  <c r="L13" i="6"/>
  <c r="L14" i="6"/>
  <c r="M45" i="6" l="1"/>
  <c r="M42" i="6"/>
  <c r="M49" i="6"/>
  <c r="M28" i="6"/>
  <c r="I92" i="6"/>
  <c r="J92" i="6"/>
  <c r="I93" i="6"/>
  <c r="J93" i="6"/>
  <c r="J95" i="6"/>
  <c r="H93" i="6"/>
  <c r="H94" i="6"/>
  <c r="J94" i="6" s="1"/>
  <c r="H95" i="6"/>
  <c r="H91" i="6"/>
  <c r="J91" i="6" s="1"/>
  <c r="G94" i="6"/>
  <c r="I94" i="6" s="1"/>
  <c r="G95" i="6"/>
  <c r="I95" i="6" s="1"/>
  <c r="G93" i="6"/>
  <c r="G91" i="6"/>
  <c r="I91" i="6" s="1"/>
  <c r="I86" i="6"/>
  <c r="J86" i="6"/>
  <c r="I88" i="6"/>
  <c r="J88" i="6"/>
  <c r="J89" i="6"/>
  <c r="H89" i="6"/>
  <c r="H88" i="6"/>
  <c r="H87" i="6"/>
  <c r="J87" i="6" s="1"/>
  <c r="H85" i="6"/>
  <c r="J85" i="6" s="1"/>
  <c r="G89" i="6"/>
  <c r="I89" i="6" s="1"/>
  <c r="G88" i="6"/>
  <c r="G87" i="6"/>
  <c r="I87" i="6" s="1"/>
  <c r="G85" i="6"/>
  <c r="I85" i="6" s="1"/>
  <c r="J80" i="6"/>
  <c r="J83" i="6"/>
  <c r="I80" i="6"/>
  <c r="I81" i="6"/>
  <c r="H83" i="6"/>
  <c r="H82" i="6"/>
  <c r="J82" i="6" s="1"/>
  <c r="H81" i="6"/>
  <c r="J81" i="6" s="1"/>
  <c r="H79" i="6"/>
  <c r="J79" i="6" s="1"/>
  <c r="G83" i="6"/>
  <c r="I83" i="6" s="1"/>
  <c r="G82" i="6"/>
  <c r="I82" i="6" s="1"/>
  <c r="G81" i="6"/>
  <c r="G79" i="6"/>
  <c r="I79" i="6" s="1"/>
  <c r="V83" i="6"/>
  <c r="G77" i="6" s="1"/>
  <c r="V81" i="6"/>
  <c r="G76" i="6" s="1"/>
  <c r="C76" i="6" s="1"/>
  <c r="G75" i="6"/>
  <c r="H75" i="6" s="1"/>
  <c r="G74" i="6"/>
  <c r="H74" i="6" s="1"/>
  <c r="G70" i="6"/>
  <c r="H70" i="6" s="1"/>
  <c r="G71" i="6"/>
  <c r="H71" i="6" s="1"/>
  <c r="G72" i="6"/>
  <c r="H72" i="6" s="1"/>
  <c r="G69" i="6"/>
  <c r="H69" i="6" s="1"/>
  <c r="H67" i="6"/>
  <c r="G67" i="6"/>
  <c r="G66" i="6"/>
  <c r="H66" i="6" s="1"/>
  <c r="H50" i="6"/>
  <c r="G62" i="6"/>
  <c r="H62" i="6" s="1"/>
  <c r="G54" i="6"/>
  <c r="H54" i="6" s="1"/>
  <c r="G58" i="6"/>
  <c r="H58" i="6" s="1"/>
  <c r="G46" i="6"/>
  <c r="H46" i="6" s="1"/>
  <c r="G25" i="6"/>
  <c r="G40" i="6"/>
  <c r="G41" i="6"/>
  <c r="H41" i="6"/>
  <c r="H37" i="6"/>
  <c r="H33" i="6"/>
  <c r="H29" i="6"/>
  <c r="H25" i="6"/>
  <c r="G39" i="6"/>
  <c r="G37" i="6"/>
  <c r="G36" i="6"/>
  <c r="G35" i="6"/>
  <c r="G33" i="6"/>
  <c r="G32" i="6"/>
  <c r="G31" i="6"/>
  <c r="G29" i="6"/>
  <c r="G28" i="6"/>
  <c r="G27" i="6"/>
  <c r="G24" i="6"/>
  <c r="G23" i="6"/>
  <c r="E21" i="6"/>
  <c r="E3" i="6"/>
  <c r="K91" i="6"/>
  <c r="K92" i="6"/>
  <c r="K93" i="6"/>
  <c r="K94" i="6"/>
  <c r="K95" i="6"/>
  <c r="K85" i="6"/>
  <c r="K86" i="6"/>
  <c r="K87" i="6"/>
  <c r="K88" i="6"/>
  <c r="K89" i="6"/>
  <c r="K90" i="6"/>
  <c r="K78" i="6"/>
  <c r="K79" i="6"/>
  <c r="K80" i="6"/>
  <c r="K81" i="6"/>
  <c r="K82" i="6"/>
  <c r="K83" i="6"/>
  <c r="K84" i="6"/>
  <c r="K76" i="6"/>
  <c r="K77" i="6"/>
  <c r="K70" i="6"/>
  <c r="K71" i="6"/>
  <c r="K72" i="6"/>
  <c r="K73" i="6"/>
  <c r="K74" i="6"/>
  <c r="K75" i="6"/>
  <c r="K65" i="6"/>
  <c r="K66" i="6"/>
  <c r="K67" i="6"/>
  <c r="K68" i="6"/>
  <c r="K69" i="6"/>
  <c r="K53" i="6"/>
  <c r="K54" i="6"/>
  <c r="K55" i="6"/>
  <c r="K56" i="6"/>
  <c r="K57" i="6"/>
  <c r="K58" i="6"/>
  <c r="K59" i="6"/>
  <c r="K60" i="6"/>
  <c r="K61" i="6"/>
  <c r="K62" i="6"/>
  <c r="K63" i="6"/>
  <c r="K64" i="6"/>
  <c r="K46" i="6"/>
  <c r="K47" i="6"/>
  <c r="K48" i="6"/>
  <c r="K49" i="6"/>
  <c r="K50" i="6"/>
  <c r="K51" i="6"/>
  <c r="K52" i="6"/>
  <c r="K32" i="6"/>
  <c r="K33" i="6"/>
  <c r="K34" i="6"/>
  <c r="K35" i="6"/>
  <c r="K36" i="6"/>
  <c r="K37" i="6"/>
  <c r="K38" i="6"/>
  <c r="K39" i="6"/>
  <c r="K40" i="6"/>
  <c r="K41" i="6"/>
  <c r="K42" i="6"/>
  <c r="K43" i="6"/>
  <c r="K44" i="6"/>
  <c r="K29" i="6"/>
  <c r="K30" i="6"/>
  <c r="K31" i="6"/>
  <c r="K26" i="6"/>
  <c r="K27" i="6"/>
  <c r="K28" i="6"/>
  <c r="K4" i="6"/>
  <c r="K5" i="6"/>
  <c r="K6" i="6"/>
  <c r="K7" i="6"/>
  <c r="K8" i="6"/>
  <c r="K9" i="6"/>
  <c r="K10" i="6"/>
  <c r="K11" i="6"/>
  <c r="K12" i="6"/>
  <c r="K13" i="6"/>
  <c r="K14" i="6"/>
  <c r="K15" i="6"/>
  <c r="K16" i="6"/>
  <c r="K17" i="6"/>
  <c r="K18" i="6"/>
  <c r="K19" i="6"/>
  <c r="K20" i="6"/>
  <c r="K21" i="6"/>
  <c r="K22" i="6"/>
  <c r="K23" i="6"/>
  <c r="K24" i="6"/>
  <c r="K25" i="6"/>
  <c r="K3" i="6"/>
  <c r="O21" i="6"/>
  <c r="O9" i="6"/>
  <c r="O7" i="6"/>
  <c r="O5" i="6"/>
  <c r="O3" i="6"/>
  <c r="M3" i="6" s="1"/>
  <c r="O20" i="6" l="1"/>
  <c r="M21" i="6"/>
  <c r="L9" i="6"/>
  <c r="M9" i="6"/>
  <c r="L5" i="6"/>
  <c r="M5" i="6"/>
  <c r="L3" i="6"/>
  <c r="M7" i="6"/>
  <c r="L7" i="6"/>
  <c r="E20" i="6"/>
  <c r="L20" i="6" s="1"/>
  <c r="L21" i="6"/>
  <c r="C77" i="6"/>
  <c r="H77" i="6" s="1"/>
  <c r="H76" i="6"/>
  <c r="M20" i="6" l="1"/>
  <c r="Q59" i="6"/>
  <c r="R59" i="6"/>
  <c r="S59" i="6"/>
  <c r="Q60" i="6"/>
  <c r="R60" i="6"/>
  <c r="S60" i="6"/>
  <c r="S58" i="6"/>
  <c r="R58" i="6"/>
  <c r="Q58" i="6"/>
  <c r="Q42" i="6"/>
  <c r="R42" i="6"/>
  <c r="S42" i="6"/>
  <c r="S44" i="6"/>
  <c r="S45" i="6"/>
  <c r="S46" i="6"/>
  <c r="S47" i="6"/>
  <c r="S48" i="6"/>
  <c r="S49" i="6"/>
  <c r="S50" i="6"/>
  <c r="S51" i="6"/>
  <c r="S52" i="6"/>
  <c r="S53" i="6"/>
  <c r="S54" i="6"/>
  <c r="S55" i="6"/>
  <c r="S56" i="6"/>
  <c r="S57" i="6"/>
  <c r="S43" i="6"/>
  <c r="Q44" i="6"/>
  <c r="Q45" i="6"/>
  <c r="Q46" i="6"/>
  <c r="Q47" i="6"/>
  <c r="Q48" i="6"/>
  <c r="Q49" i="6"/>
  <c r="Q50" i="6"/>
  <c r="Q51" i="6"/>
  <c r="Q52" i="6"/>
  <c r="Q53" i="6"/>
  <c r="Q54" i="6"/>
  <c r="Q55" i="6"/>
  <c r="Q56" i="6"/>
  <c r="Q43" i="6"/>
  <c r="R44" i="6"/>
  <c r="R45" i="6"/>
  <c r="R46" i="6"/>
  <c r="R47" i="6"/>
  <c r="R48" i="6"/>
  <c r="R49" i="6"/>
  <c r="R50" i="6"/>
  <c r="R51" i="6"/>
  <c r="R52" i="6"/>
  <c r="R53" i="6"/>
  <c r="R54" i="6"/>
  <c r="R55" i="6"/>
  <c r="R56" i="6"/>
  <c r="R57" i="6"/>
  <c r="R43" i="6"/>
  <c r="E96" i="6" l="1"/>
  <c r="C96" i="6"/>
  <c r="C100" i="6"/>
  <c r="G102" i="6"/>
  <c r="G101" i="6"/>
  <c r="G100" i="6"/>
  <c r="G99" i="6"/>
  <c r="G98" i="6"/>
  <c r="G97" i="6"/>
  <c r="L96" i="6" l="1"/>
  <c r="M96" i="6"/>
  <c r="G19" i="6"/>
  <c r="C19" i="6"/>
  <c r="H97" i="6" s="1"/>
  <c r="I97" i="6" s="1"/>
  <c r="H102" i="6" l="1"/>
  <c r="I102" i="6" s="1"/>
  <c r="H100" i="6"/>
  <c r="I100" i="6" s="1"/>
  <c r="H101" i="6"/>
  <c r="I101" i="6" s="1"/>
  <c r="H98" i="6"/>
  <c r="I98" i="6" s="1"/>
  <c r="H99" i="6"/>
  <c r="I99" i="6" s="1"/>
  <c r="G18" i="6" l="1"/>
  <c r="G16" i="6"/>
  <c r="G15" i="6"/>
  <c r="C8" i="6"/>
  <c r="G8" i="6"/>
  <c r="G7" i="6"/>
  <c r="G6" i="6"/>
  <c r="G4" i="6"/>
  <c r="C9" i="6" l="1"/>
  <c r="C17" i="6" s="1"/>
  <c r="C3" i="6" s="1"/>
  <c r="C5" i="6"/>
  <c r="G96" i="6"/>
  <c r="H96" i="6" s="1"/>
  <c r="I96" i="6" s="1"/>
  <c r="G5" i="6" l="1"/>
  <c r="G9" i="6" s="1"/>
  <c r="D18" i="1" l="1"/>
  <c r="C18" i="1"/>
  <c r="C23" i="1" s="1"/>
  <c r="E18" i="1"/>
  <c r="H19" i="6"/>
  <c r="H18" i="6"/>
  <c r="H16" i="6"/>
  <c r="H15" i="6"/>
  <c r="H9" i="6"/>
  <c r="H8" i="6"/>
  <c r="H7" i="6"/>
  <c r="H6" i="6"/>
  <c r="H5" i="6"/>
  <c r="H4" i="6"/>
  <c r="E23" i="1" l="1"/>
  <c r="D23" i="1"/>
  <c r="G14" i="6"/>
  <c r="H14" i="6" l="1"/>
  <c r="G17" i="6"/>
  <c r="H17" i="6" s="1"/>
</calcChain>
</file>

<file path=xl/sharedStrings.xml><?xml version="1.0" encoding="utf-8"?>
<sst xmlns="http://schemas.openxmlformats.org/spreadsheetml/2006/main" count="642" uniqueCount="158">
  <si>
    <t>-</t>
  </si>
  <si>
    <t>I. Zmiana wartości aktywów netto</t>
  </si>
  <si>
    <t>3.Przewidywana liczba jednostek uczestnictwa</t>
  </si>
  <si>
    <t>BILANS</t>
  </si>
  <si>
    <t>I. Aktywa</t>
  </si>
  <si>
    <t>1) Środki pieniężne i ich ekwiwalenty</t>
  </si>
  <si>
    <t>2) Należności</t>
  </si>
  <si>
    <t>3) Transakcje przy zobowiązaniu się drugiej strony do odkupu</t>
  </si>
  <si>
    <t>4) Składniki lokat notowane na aktywnym rynku, w tym:</t>
  </si>
  <si>
    <t>- dłużne papiery wartościowe</t>
  </si>
  <si>
    <t>5) Składniki lokat nienotowane na aktywnym rynku, w tym:</t>
  </si>
  <si>
    <t>6) Nieruchomości</t>
  </si>
  <si>
    <t>7) Pozostałe aktywa</t>
  </si>
  <si>
    <t>II. Zobowiązania</t>
  </si>
  <si>
    <t>III. Aktywa netto (I - II)</t>
  </si>
  <si>
    <t>IV. Kapitał funduszu/subfunduszu</t>
  </si>
  <si>
    <t>1) Kapitał wpłacony</t>
  </si>
  <si>
    <t>2) Kapitał wypłacony (wielkość ujemna)</t>
  </si>
  <si>
    <t>V. Dochody zatrzymane</t>
  </si>
  <si>
    <t>1) Zakumulowane, nierozdysponowane przychody z lokat netto</t>
  </si>
  <si>
    <t>2) Zakumulowany, nierozdysponowany zrealizowany zysk (strata) ze zbycia lokat</t>
  </si>
  <si>
    <t>VI. Wzrost (spadek) wartości lokat w odniesieniu do ceny nabycia</t>
  </si>
  <si>
    <t>VII. Kapitał funduszu/subfunduszu i zakumulowany wynik z operacji (IV+V+/-VI)</t>
  </si>
  <si>
    <t>Liczba zarejestrowanych jednostek uczestnictwa</t>
  </si>
  <si>
    <t>Kategoria A</t>
  </si>
  <si>
    <t>Kategoria F</t>
  </si>
  <si>
    <t>Kategoria H</t>
  </si>
  <si>
    <t>Kategoria V</t>
  </si>
  <si>
    <t>Wartość aktywów netto na jednostkę uczestnictwa</t>
  </si>
  <si>
    <t>TABELA UZUPEŁNIAJĄCA
DEPOZYTY</t>
  </si>
  <si>
    <t>Nazwa banku</t>
  </si>
  <si>
    <t>Kraj siedziby banku</t>
  </si>
  <si>
    <t>Waluta</t>
  </si>
  <si>
    <t>Warunki oprocentowania</t>
  </si>
  <si>
    <t>Wartość według ceny nabycia w danej walucie w tys.</t>
  </si>
  <si>
    <t>Wartość według ceny nabycia w tys.</t>
  </si>
  <si>
    <t>Wartość według wyceny na dzień bilansowy w danej walucie w tys.</t>
  </si>
  <si>
    <t>Wartość według wyceny na dzień bilansowy w tys.</t>
  </si>
  <si>
    <t>Procentowy udział w aktywach ogółem</t>
  </si>
  <si>
    <t>W walutach państw należących do OECD</t>
  </si>
  <si>
    <t>MBANK S.A.</t>
  </si>
  <si>
    <t>POLSKA</t>
  </si>
  <si>
    <t>PLN</t>
  </si>
  <si>
    <t>0,5000% (STAŁE)</t>
  </si>
  <si>
    <t>0,0000% (STAŁE)</t>
  </si>
  <si>
    <t>W walutach państw nienależących do OECD</t>
  </si>
  <si>
    <t>Suma:</t>
  </si>
  <si>
    <t>od 2019-01-01 do 2019-12-31</t>
  </si>
  <si>
    <t>od 2018-01-01 do 2018-12-31</t>
  </si>
  <si>
    <t>Nieruchomości</t>
  </si>
  <si>
    <t>Pozostałe</t>
  </si>
  <si>
    <t>Wynagrodzenie dla Towarzystwa</t>
  </si>
  <si>
    <t>Wynagrodzenie dla podmiotów prowadzących dystrybucję</t>
  </si>
  <si>
    <t>Opłaty dla depozytariusza</t>
  </si>
  <si>
    <t>Opłaty związane z prowadzeniem rejestru aktywów</t>
  </si>
  <si>
    <t>Opłaty za zezwolenia oraz rejestracyjne</t>
  </si>
  <si>
    <t>Usługi w zakresie rachunkowości</t>
  </si>
  <si>
    <t>Usługi w zakresie zarządzania aktywami funduszu/subfunduszu</t>
  </si>
  <si>
    <t>Usługi prawne</t>
  </si>
  <si>
    <t>Usługi wydawnicze, w tym poligraficzne</t>
  </si>
  <si>
    <t>Koszty odsetkowe</t>
  </si>
  <si>
    <t>Koszty związane z posiadaniem nieruchomości</t>
  </si>
  <si>
    <t>Ujemne saldo różnic kursowych</t>
  </si>
  <si>
    <t>Depozyty</t>
  </si>
  <si>
    <t>RACHUNEK WYNIKU Z OPERACJI</t>
  </si>
  <si>
    <t>od 2019-01-01 
do 2019-12-31</t>
  </si>
  <si>
    <t>od 2018-01-01 
do 2018-12-31</t>
  </si>
  <si>
    <t>I. Przychody z lokat</t>
  </si>
  <si>
    <t>Dywidendy i inne udziały w zyskach</t>
  </si>
  <si>
    <t>Przychody odsetkowe</t>
  </si>
  <si>
    <t>Przychody związane z posiadaniem nieruchomości</t>
  </si>
  <si>
    <t>Dodatnie saldo różnic kursowych</t>
  </si>
  <si>
    <t>II. Koszty funduszu/subfunduszu</t>
  </si>
  <si>
    <t>III. Koszty pokrywane przez towarzystwo</t>
  </si>
  <si>
    <t>IV. Koszty funduszu/subfunduszu netto (II-III)</t>
  </si>
  <si>
    <t>V. Przychody z lokat netto (I-IV)</t>
  </si>
  <si>
    <t>VI. Zrealizowany i niezrealizowany zysk (strata)</t>
  </si>
  <si>
    <t>1. Zrealizowany zysk (strata) ze zbycia lokat, w tym:</t>
  </si>
  <si>
    <t>- z tytułu różnic kursowych</t>
  </si>
  <si>
    <t>2. Wzrost (spadek) niezrealizowanego zysku (straty) z wyceny lokat, w tym:</t>
  </si>
  <si>
    <t>VII. Wynik z operacji (V+-VI)</t>
  </si>
  <si>
    <t>Wynik z operacji przypadający na jednostkę uczestnictwa</t>
  </si>
  <si>
    <t>TABELA GŁÓWNA
SKŁADNIKI LOKAT</t>
  </si>
  <si>
    <t>Akcje</t>
  </si>
  <si>
    <t>Warranty subskrypcyjne</t>
  </si>
  <si>
    <t>Prawa do akcji</t>
  </si>
  <si>
    <t>Prawa poboru</t>
  </si>
  <si>
    <t>Kwity depozytowe</t>
  </si>
  <si>
    <t>Listy zastawne</t>
  </si>
  <si>
    <t>Dłużne papiery wartościowe</t>
  </si>
  <si>
    <t>Instrumenty pochodne</t>
  </si>
  <si>
    <t>Udziały w spółkach z ograniczoną odpowiedzialnością</t>
  </si>
  <si>
    <t>Jednostki uczestnictwa</t>
  </si>
  <si>
    <t>Certyfikaty inwestycyjne</t>
  </si>
  <si>
    <t>Tytuły uczestnictwa emitowane przez instytucje wspólnego inwestowania mające siedzibę za granicą</t>
  </si>
  <si>
    <t>Wierzytelności</t>
  </si>
  <si>
    <t>Weksle</t>
  </si>
  <si>
    <t>Waluty</t>
  </si>
  <si>
    <t>Statki morskie</t>
  </si>
  <si>
    <t>Inne</t>
  </si>
  <si>
    <t>TABELA UZUPEŁNIAJĄCA
TYTUŁY UCZESTNICTWA EMITOWANE PRZEZ INSTYTUCJE WSPÓLNEGO INWESTOWANIA MAJĄCE SIEDZIBĘ ZA GRANICĄ</t>
  </si>
  <si>
    <t>Rodzaj rynku</t>
  </si>
  <si>
    <t>Nazwa rynku</t>
  </si>
  <si>
    <t>Nazwa emitenta</t>
  </si>
  <si>
    <t>Kraj siedziby emitenta</t>
  </si>
  <si>
    <t>Liczba</t>
  </si>
  <si>
    <t>AKTYWNY RYNEK REGULOWANY</t>
  </si>
  <si>
    <t>AKTYWNY RYNEK NIEREGULOWANY</t>
  </si>
  <si>
    <t>NIENOTOWANE NA AKTYWNYM RYNKU</t>
  </si>
  <si>
    <t>NIE DOTYCZY</t>
  </si>
  <si>
    <t>II. Zmiana liczby jednostek uczestnictwa</t>
  </si>
  <si>
    <t>1. Zmiana liczby jednostek w okresie sprawozdawczym</t>
  </si>
  <si>
    <t>Liczba zbytych jednostek uczestnictwa</t>
  </si>
  <si>
    <t>Liczba odkupionych jednostek uczestnictwa</t>
  </si>
  <si>
    <t>Saldo zmian</t>
  </si>
  <si>
    <t>Kategoria E</t>
  </si>
  <si>
    <t>2. Zmiana liczby jednostek od początku działalności funduszu/subfunduszu</t>
  </si>
  <si>
    <t>III. Zmiana wartości aktywów netto na jednostkę uczestnictwa</t>
  </si>
  <si>
    <t>1. Wartość aktywów netto na jednostkę uczestnictwa na koniec poprzedniego okresu sprawozdawczego</t>
  </si>
  <si>
    <t>2.  Wartość aktywów netto na jednostkę uczestnictwa na koniec bieżącego okresu sprawozdawczego</t>
  </si>
  <si>
    <t>3. Procentowa zmiana wartości aktywów netto na jednostkę uczestnictwa w okresie sprawozdawczym</t>
  </si>
  <si>
    <t>4. Minimalna wartość aktywów netto na jednostkę uczestnictwa w okresie sprawozdawczym i data wyceny</t>
  </si>
  <si>
    <t>5. Maksymalna wartość aktywów netto na jednostkę uczestnictwa w okresie sprawozdawczym i data wyceny</t>
  </si>
  <si>
    <t>6. Wartość aktywów netto na jednostkę uczestnictwa wg ostatniej wyceny w okresie sprawozdawczym</t>
  </si>
  <si>
    <t>ZESTAWIENIE ZMIAN W AKTYWACH NETTO</t>
  </si>
  <si>
    <t>1. Wartość aktywów netto na koniec poprzedniego okresu sprawozdawczego</t>
  </si>
  <si>
    <t>2. Wynik z operacji za okres sprawozdawczy</t>
  </si>
  <si>
    <t>a) przychody z lokat netto</t>
  </si>
  <si>
    <t>b) zrealizowany zysk (strata) ze zbycia lokat</t>
  </si>
  <si>
    <t>c) wzrost (spadek) niezrealizowanego zysku (straty) z wyceny lokat</t>
  </si>
  <si>
    <t>3. Zmiana w aktywach netto z tytułu wyniku z operacji</t>
  </si>
  <si>
    <t>4. Dystrybucja dochodów (przychodów) funduszu/subfunduszu (razem):</t>
  </si>
  <si>
    <t>a) z przychodów z lokat netto</t>
  </si>
  <si>
    <t>b) ze zrealizowanego zysku ze zbycia lokat</t>
  </si>
  <si>
    <t>c) z przychodów ze zbycia lokat</t>
  </si>
  <si>
    <t>5. Zmiany w kapitale w okresie sprawozdawczym (razem)</t>
  </si>
  <si>
    <t>a) zmiana kapitału wpłaconego (powiększenie kapitału)</t>
  </si>
  <si>
    <t>b) zmiana kapitału wypłaconego (zmniejszenie kapitału)</t>
  </si>
  <si>
    <t>6. Łączna zmiana aktywów netto w okresie sprawozdawczym (3-4+-5)</t>
  </si>
  <si>
    <t>7. Wartość aktywów netto na koniec okresu sprawozdawczego</t>
  </si>
  <si>
    <t>8. Średnia wartość aktywów netto w okresie sprawozdawczym</t>
  </si>
  <si>
    <t>IV. Procentowy udział kosztów funduszu/subfunduszu w średniej wartości aktywów netto, w tym:</t>
  </si>
  <si>
    <t>Wartość</t>
  </si>
  <si>
    <t>Data wyceny</t>
  </si>
  <si>
    <t>weryfikaja danych historycznych</t>
  </si>
  <si>
    <t>LOKATA 2 DNIOWA  02-01-2020</t>
  </si>
  <si>
    <t>MILLER OPPORTUNITY FUND PLN ACCUMULATING, OPEN-END FUND, ICAV (IE00BF01W678)</t>
  </si>
  <si>
    <t>PRIMO UCITS PLATFORM ICAV</t>
  </si>
  <si>
    <t>IRLANDIA</t>
  </si>
  <si>
    <t>A</t>
  </si>
  <si>
    <t>F</t>
  </si>
  <si>
    <t>H</t>
  </si>
  <si>
    <t>V</t>
  </si>
  <si>
    <t>pierwsza wycena</t>
  </si>
  <si>
    <t>korekta</t>
  </si>
  <si>
    <t>brak kategporii w 2018 i 2019</t>
  </si>
  <si>
    <t>brak kategporii w 2018 i 2020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</si>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</sst>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-* #,##0.00_-;\-* #,##0.00_-;_-* &quot;-&quot;??_-;_-@_-"/>
    <numFmt numFmtId="164" formatCode="_-* #,##0.00\ _z_ł_-;\-* #,##0.00\ _z_ł_-;_-* &quot;-&quot;??\ _z_ł_-;_-@_-"/>
    <numFmt numFmtId="165" formatCode="##0.00\%"/>
    <numFmt numFmtId="166" formatCode="#,##0.0000"/>
    <numFmt numFmtId="167" formatCode="##0.0000\%"/>
    <numFmt numFmtId="168" formatCode="#,##0.00\%"/>
    <numFmt numFmtId="169" formatCode="_-* #,##0.000\ _z_ł_-;\-* #,##0.000\ _z_ł_-;_-* &quot;-&quot;??\ _z_ł_-;_-@_-"/>
    <numFmt numFmtId="170" formatCode="_-* #,##0\ _z_ł_-;\-* #,##0\ _z_ł_-;_-* &quot;-&quot;??\ _z_ł_-;_-@_-"/>
    <numFmt numFmtId="171" formatCode="#,##0.000_ ;\-#,##0.000\ "/>
    <numFmt numFmtId="172" formatCode="_-* #,##0.000\ _z_ł_-;\-* #,##0.000\ _z_ł_-;_-* &quot;-&quot;???\ _z_ł_-;_-@_-"/>
  </numFmts>
  <fonts count="24">
    <font>
      <sz val="11"/>
      <color theme="1"/>
      <name val="Czcionka tekstu podstawowego"/>
      <charset val="238"/>
    </font>
    <font>
      <sz val="7"/>
      <color theme="1"/>
      <name val="Arial"/>
      <family val="2"/>
      <charset val="238"/>
    </font>
    <font>
      <b/>
      <sz val="7"/>
      <color theme="1"/>
      <name val="Arial"/>
      <family val="2"/>
      <charset val="238"/>
    </font>
    <font>
      <sz val="11"/>
      <color theme="1"/>
      <name val="Czcionka tekstu podstawowego"/>
      <charset val="238"/>
    </font>
    <font>
      <sz val="7"/>
      <color indexed="8"/>
      <name val="Arial"/>
      <family val="2"/>
      <charset val="238"/>
    </font>
    <font>
      <b/>
      <sz val="7"/>
      <color indexed="8"/>
      <name val="Arial"/>
      <family val="2"/>
      <charset val="238"/>
    </font>
    <font>
      <sz val="7"/>
      <name val="Czcionka tekstu podstawowego"/>
      <charset val="238"/>
    </font>
    <font>
      <sz val="7"/>
      <color rgb="FFFF0000"/>
      <name val="Czcionka tekstu podstawowego"/>
      <charset val="238"/>
    </font>
    <font>
      <b/>
      <sz val="8"/>
      <name val="Czcionka tekstu podstawowego"/>
      <charset val="238"/>
    </font>
    <font>
      <b/>
      <sz val="7"/>
      <name val="Arial"/>
      <family val="2"/>
      <charset val="238"/>
    </font>
    <font>
      <b/>
      <sz val="7"/>
      <color rgb="FFFF0000"/>
      <name val="Arial"/>
      <family val="2"/>
      <charset val="238"/>
    </font>
    <font>
      <sz val="7"/>
      <name val="Arial"/>
      <family val="2"/>
      <charset val="238"/>
    </font>
    <font>
      <sz val="7"/>
      <color rgb="FFFF0000"/>
      <name val="Arial"/>
      <family val="2"/>
      <charset val="238"/>
    </font>
    <font>
      <sz val="11"/>
      <name val="Czcionka tekstu podstawowego"/>
      <charset val="238"/>
    </font>
    <font>
      <sz val="10"/>
      <name val="Arial"/>
      <family val="2"/>
    </font>
    <font>
      <sz val="8"/>
      <color theme="1"/>
      <name val="Czcionka tekstu podstawowego"/>
      <charset val="238"/>
    </font>
    <font>
      <sz val="11"/>
      <color rgb="FF00B050"/>
      <name val="Czcionka tekstu podstawowego"/>
      <charset val="238"/>
    </font>
    <font>
      <sz val="7"/>
      <color rgb="FF0070C0"/>
      <name val="Arial"/>
      <family val="2"/>
      <charset val="238"/>
    </font>
    <font>
      <sz val="11"/>
      <color rgb="FF0070C0"/>
      <name val="Czcionka tekstu podstawowego"/>
      <charset val="238"/>
    </font>
    <font>
      <b/>
      <sz val="8"/>
      <color rgb="FF0070C0"/>
      <name val="Czcionka tekstu podstawowego"/>
      <charset val="238"/>
    </font>
    <font>
      <sz val="10"/>
      <name val="MS Sans Serif"/>
      <family val="2"/>
      <charset val="238"/>
    </font>
    <font>
      <sz val="10"/>
      <name val="Arial"/>
      <family val="2"/>
      <charset val="238"/>
    </font>
    <font>
      <sz val="8"/>
      <name val="Czcionka tekstu podstawowego"/>
      <charset val="238"/>
    </font>
    <font>
      <sz val="11"/>
      <color rgb="FFFF33CC"/>
      <name val="Czcionka tekstu podstawowego"/>
      <charset val="238"/>
    </font>
  </fonts>
  <fills count="7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D8E4BD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/>
    <xf numFmtId="164" fontId="3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>
      <alignment vertical="center"/>
    </xf>
    <xf numFmtId="43" fontId="14" fillId="0" borderId="0" applyFont="0" applyFill="0" applyBorder="0" applyAlignment="0" applyProtection="0">
      <alignment vertical="center"/>
    </xf>
    <xf numFmtId="0" fontId="20" fillId="0" borderId="0">
      <alignment vertical="center"/>
    </xf>
    <xf numFmtId="164" fontId="21" fillId="0" borderId="0" applyFont="0" applyFill="0" applyBorder="0" applyAlignment="0" applyProtection="0"/>
  </cellStyleXfs>
  <cellXfs count="234">
    <xf numFmtId="0" fontId="0" fillId="0" borderId="0" xfId="0"/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 indent="1"/>
    </xf>
    <xf numFmtId="0" fontId="2" fillId="0" borderId="1" xfId="0" applyFont="1" applyFill="1" applyBorder="1" applyAlignment="1">
      <alignment horizontal="left" vertical="center" wrapText="1"/>
    </xf>
    <xf numFmtId="4" fontId="1" fillId="0" borderId="1" xfId="0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horizontal="left" vertical="center" wrapText="1" indent="2"/>
    </xf>
    <xf numFmtId="0" fontId="5" fillId="0" borderId="1" xfId="1" applyNumberFormat="1" applyFont="1" applyFill="1" applyBorder="1" applyAlignment="1">
      <alignment horizontal="left" vertical="center" wrapText="1"/>
    </xf>
    <xf numFmtId="0" fontId="4" fillId="0" borderId="1" xfId="1" applyNumberFormat="1" applyFont="1" applyFill="1" applyBorder="1" applyAlignment="1">
      <alignment horizontal="left" vertical="center" wrapText="1"/>
    </xf>
    <xf numFmtId="0" fontId="4" fillId="0" borderId="1" xfId="1" applyNumberFormat="1" applyFont="1" applyFill="1" applyBorder="1" applyAlignment="1">
      <alignment horizontal="left" vertical="center" wrapText="1" indent="1"/>
    </xf>
    <xf numFmtId="14" fontId="1" fillId="0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164" fontId="6" fillId="0" borderId="0" xfId="1" applyFont="1" applyFill="1" applyBorder="1"/>
    <xf numFmtId="0" fontId="6" fillId="0" borderId="0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left"/>
    </xf>
    <xf numFmtId="0" fontId="8" fillId="5" borderId="7" xfId="0" applyFont="1" applyFill="1" applyBorder="1" applyAlignment="1"/>
    <xf numFmtId="0" fontId="8" fillId="5" borderId="8" xfId="0" applyFont="1" applyFill="1" applyBorder="1" applyAlignment="1"/>
    <xf numFmtId="164" fontId="9" fillId="0" borderId="0" xfId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center" vertical="center" wrapText="1"/>
    </xf>
    <xf numFmtId="164" fontId="6" fillId="0" borderId="0" xfId="1" applyFont="1" applyFill="1" applyBorder="1" applyAlignment="1">
      <alignment vertical="center" wrapText="1"/>
    </xf>
    <xf numFmtId="3" fontId="11" fillId="0" borderId="0" xfId="0" applyNumberFormat="1" applyFont="1" applyFill="1" applyBorder="1" applyAlignment="1">
      <alignment horizontal="left" vertical="center" wrapText="1"/>
    </xf>
    <xf numFmtId="3" fontId="12" fillId="0" borderId="0" xfId="0" applyNumberFormat="1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vertical="center" wrapText="1"/>
    </xf>
    <xf numFmtId="169" fontId="11" fillId="0" borderId="0" xfId="1" applyNumberFormat="1" applyFont="1" applyFill="1" applyBorder="1" applyAlignment="1">
      <alignment horizontal="right" vertical="center" wrapText="1"/>
    </xf>
    <xf numFmtId="164" fontId="11" fillId="0" borderId="0" xfId="1" applyFont="1" applyFill="1" applyBorder="1" applyAlignment="1">
      <alignment horizontal="right" vertical="center" wrapText="1"/>
    </xf>
    <xf numFmtId="166" fontId="11" fillId="0" borderId="0" xfId="0" applyNumberFormat="1" applyFont="1" applyFill="1" applyBorder="1" applyAlignment="1">
      <alignment horizontal="left" vertical="center" wrapText="1"/>
    </xf>
    <xf numFmtId="166" fontId="12" fillId="0" borderId="0" xfId="0" applyNumberFormat="1" applyFont="1" applyFill="1" applyBorder="1" applyAlignment="1">
      <alignment horizontal="left" vertical="center" wrapText="1"/>
    </xf>
    <xf numFmtId="164" fontId="6" fillId="0" borderId="0" xfId="1" applyFont="1"/>
    <xf numFmtId="166" fontId="6" fillId="0" borderId="0" xfId="0" applyNumberFormat="1" applyFont="1" applyAlignment="1">
      <alignment horizontal="left"/>
    </xf>
    <xf numFmtId="166" fontId="7" fillId="0" borderId="0" xfId="0" applyNumberFormat="1" applyFont="1" applyAlignment="1">
      <alignment horizontal="left"/>
    </xf>
    <xf numFmtId="0" fontId="6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 wrapText="1"/>
    </xf>
    <xf numFmtId="4" fontId="11" fillId="0" borderId="0" xfId="0" applyNumberFormat="1" applyFont="1" applyFill="1" applyBorder="1" applyAlignment="1">
      <alignment horizontal="left" vertical="center" wrapText="1"/>
    </xf>
    <xf numFmtId="4" fontId="12" fillId="0" borderId="0" xfId="0" applyNumberFormat="1" applyFont="1" applyFill="1" applyBorder="1" applyAlignment="1">
      <alignment horizontal="left" vertical="center" wrapText="1"/>
    </xf>
    <xf numFmtId="164" fontId="11" fillId="0" borderId="0" xfId="1" applyFont="1" applyFill="1" applyBorder="1" applyAlignment="1">
      <alignment horizontal="center" vertical="center" wrapText="1"/>
    </xf>
    <xf numFmtId="168" fontId="11" fillId="0" borderId="0" xfId="0" applyNumberFormat="1" applyFont="1" applyFill="1" applyBorder="1" applyAlignment="1">
      <alignment horizontal="left" vertical="center" wrapText="1"/>
    </xf>
    <xf numFmtId="168" fontId="12" fillId="0" borderId="0" xfId="0" applyNumberFormat="1" applyFont="1" applyFill="1" applyBorder="1" applyAlignment="1">
      <alignment horizontal="left" vertical="center" wrapText="1"/>
    </xf>
    <xf numFmtId="14" fontId="11" fillId="0" borderId="0" xfId="0" applyNumberFormat="1" applyFont="1" applyFill="1" applyBorder="1" applyAlignment="1">
      <alignment horizontal="left" vertical="center" wrapText="1"/>
    </xf>
    <xf numFmtId="14" fontId="12" fillId="0" borderId="0" xfId="0" applyNumberFormat="1" applyFont="1" applyFill="1" applyBorder="1" applyAlignment="1">
      <alignment horizontal="left" vertical="center" wrapText="1"/>
    </xf>
    <xf numFmtId="14" fontId="11" fillId="0" borderId="0" xfId="0" applyNumberFormat="1" applyFont="1" applyFill="1" applyBorder="1" applyAlignment="1">
      <alignment horizontal="left"/>
    </xf>
    <xf numFmtId="14" fontId="7" fillId="0" borderId="0" xfId="0" applyNumberFormat="1" applyFont="1" applyFill="1" applyBorder="1" applyAlignment="1">
      <alignment horizontal="left"/>
    </xf>
    <xf numFmtId="164" fontId="9" fillId="0" borderId="0" xfId="1" applyFont="1" applyFill="1" applyBorder="1" applyAlignment="1">
      <alignment horizontal="right" vertical="center" wrapText="1"/>
    </xf>
    <xf numFmtId="165" fontId="11" fillId="0" borderId="0" xfId="0" applyNumberFormat="1" applyFont="1" applyFill="1" applyBorder="1" applyAlignment="1">
      <alignment horizontal="left" vertical="center" wrapText="1"/>
    </xf>
    <xf numFmtId="0" fontId="6" fillId="0" borderId="0" xfId="0" applyFont="1" applyFill="1" applyBorder="1"/>
    <xf numFmtId="0" fontId="6" fillId="0" borderId="0" xfId="0" applyFont="1" applyBorder="1"/>
    <xf numFmtId="169" fontId="6" fillId="0" borderId="0" xfId="1" applyNumberFormat="1" applyFont="1"/>
    <xf numFmtId="0" fontId="15" fillId="0" borderId="0" xfId="0" applyFont="1"/>
    <xf numFmtId="14" fontId="15" fillId="0" borderId="0" xfId="0" applyNumberFormat="1" applyFont="1"/>
    <xf numFmtId="164" fontId="15" fillId="0" borderId="0" xfId="1" applyFont="1"/>
    <xf numFmtId="170" fontId="15" fillId="0" borderId="0" xfId="1" applyNumberFormat="1" applyFont="1"/>
    <xf numFmtId="14" fontId="15" fillId="0" borderId="9" xfId="0" applyNumberFormat="1" applyFont="1" applyBorder="1"/>
    <xf numFmtId="0" fontId="15" fillId="0" borderId="10" xfId="0" applyFont="1" applyBorder="1"/>
    <xf numFmtId="164" fontId="15" fillId="0" borderId="11" xfId="1" applyFont="1" applyBorder="1"/>
    <xf numFmtId="14" fontId="15" fillId="0" borderId="12" xfId="0" applyNumberFormat="1" applyFont="1" applyBorder="1"/>
    <xf numFmtId="0" fontId="15" fillId="0" borderId="0" xfId="0" applyFont="1" applyBorder="1"/>
    <xf numFmtId="164" fontId="15" fillId="0" borderId="13" xfId="1" applyFont="1" applyBorder="1"/>
    <xf numFmtId="14" fontId="15" fillId="0" borderId="14" xfId="0" applyNumberFormat="1" applyFont="1" applyBorder="1"/>
    <xf numFmtId="0" fontId="15" fillId="0" borderId="15" xfId="0" applyFont="1" applyBorder="1"/>
    <xf numFmtId="164" fontId="15" fillId="0" borderId="16" xfId="1" applyFont="1" applyBorder="1"/>
    <xf numFmtId="2" fontId="7" fillId="0" borderId="0" xfId="0" applyNumberFormat="1" applyFont="1" applyFill="1" applyBorder="1" applyAlignment="1">
      <alignment horizontal="left"/>
    </xf>
    <xf numFmtId="0" fontId="11" fillId="0" borderId="0" xfId="0" applyNumberFormat="1" applyFont="1" applyFill="1" applyBorder="1" applyAlignment="1">
      <alignment horizontal="left" vertical="center" wrapText="1"/>
    </xf>
    <xf numFmtId="0" fontId="0" fillId="0" borderId="0" xfId="0"/>
    <xf numFmtId="164" fontId="1" fillId="0" borderId="1" xfId="1" applyFont="1" applyFill="1" applyBorder="1" applyAlignment="1">
      <alignment horizontal="right" vertical="center" wrapText="1"/>
    </xf>
    <xf numFmtId="166" fontId="0" fillId="0" borderId="0" xfId="0" applyNumberFormat="1"/>
    <xf numFmtId="166" fontId="16" fillId="0" borderId="0" xfId="0" applyNumberFormat="1" applyFont="1"/>
    <xf numFmtId="0" fontId="16" fillId="0" borderId="0" xfId="0" applyFont="1"/>
    <xf numFmtId="4" fontId="2" fillId="0" borderId="1" xfId="0" applyNumberFormat="1" applyFont="1" applyFill="1" applyBorder="1" applyAlignment="1">
      <alignment horizontal="center" vertical="center" wrapText="1"/>
    </xf>
    <xf numFmtId="4" fontId="1" fillId="4" borderId="1" xfId="0" applyNumberFormat="1" applyFont="1" applyFill="1" applyBorder="1" applyAlignment="1">
      <alignment horizontal="right" vertical="center" wrapText="1"/>
    </xf>
    <xf numFmtId="14" fontId="1" fillId="4" borderId="1" xfId="0" applyNumberFormat="1" applyFont="1" applyFill="1" applyBorder="1" applyAlignment="1">
      <alignment horizontal="center" vertical="center" wrapText="1"/>
    </xf>
    <xf numFmtId="164" fontId="1" fillId="0" borderId="1" xfId="1" applyFont="1" applyFill="1" applyBorder="1" applyAlignment="1">
      <alignment horizontal="center" vertical="center" wrapText="1"/>
    </xf>
    <xf numFmtId="164" fontId="17" fillId="0" borderId="1" xfId="1" applyFont="1" applyFill="1" applyBorder="1" applyAlignment="1">
      <alignment horizontal="right" vertical="center" wrapText="1"/>
    </xf>
    <xf numFmtId="164" fontId="17" fillId="0" borderId="1" xfId="1" applyFont="1" applyFill="1" applyBorder="1" applyAlignment="1">
      <alignment horizontal="center" vertical="center" wrapText="1"/>
    </xf>
    <xf numFmtId="169" fontId="13" fillId="0" borderId="0" xfId="1" applyNumberFormat="1" applyFont="1"/>
    <xf numFmtId="169" fontId="11" fillId="0" borderId="0" xfId="1" applyNumberFormat="1" applyFont="1" applyFill="1" applyBorder="1" applyAlignment="1">
      <alignment horizontal="center" vertical="center" wrapText="1"/>
    </xf>
    <xf numFmtId="0" fontId="0" fillId="0" borderId="0" xfId="0" applyAlignment="1">
      <alignment shrinkToFit="1"/>
    </xf>
    <xf numFmtId="0" fontId="2" fillId="2" borderId="1" xfId="0" applyFont="1" applyFill="1" applyBorder="1" applyAlignment="1">
      <alignment horizontal="left" vertical="center" shrinkToFit="1"/>
    </xf>
    <xf numFmtId="0" fontId="2" fillId="0" borderId="1" xfId="0" applyFont="1" applyFill="1" applyBorder="1" applyAlignment="1">
      <alignment horizontal="left" vertical="center" shrinkToFit="1"/>
    </xf>
    <xf numFmtId="0" fontId="1" fillId="0" borderId="1" xfId="0" applyFont="1" applyFill="1" applyBorder="1" applyAlignment="1">
      <alignment horizontal="left" vertical="center" shrinkToFit="1"/>
    </xf>
    <xf numFmtId="0" fontId="17" fillId="0" borderId="1" xfId="0" applyFont="1" applyFill="1" applyBorder="1" applyAlignment="1">
      <alignment horizontal="left" vertical="center" shrinkToFit="1"/>
    </xf>
    <xf numFmtId="0" fontId="5" fillId="0" borderId="1" xfId="1" applyNumberFormat="1" applyFont="1" applyFill="1" applyBorder="1" applyAlignment="1">
      <alignment horizontal="left" vertical="center" shrinkToFit="1"/>
    </xf>
    <xf numFmtId="0" fontId="4" fillId="0" borderId="1" xfId="1" applyNumberFormat="1" applyFont="1" applyFill="1" applyBorder="1" applyAlignment="1">
      <alignment horizontal="left" vertical="center" shrinkToFit="1"/>
    </xf>
    <xf numFmtId="0" fontId="17" fillId="0" borderId="1" xfId="1" applyNumberFormat="1" applyFont="1" applyFill="1" applyBorder="1" applyAlignment="1">
      <alignment horizontal="left" vertical="center" shrinkToFit="1"/>
    </xf>
    <xf numFmtId="169" fontId="11" fillId="0" borderId="0" xfId="1" applyNumberFormat="1" applyFont="1" applyFill="1" applyBorder="1" applyAlignment="1">
      <alignment horizontal="right" vertical="center" shrinkToFit="1"/>
    </xf>
    <xf numFmtId="4" fontId="1" fillId="0" borderId="1" xfId="0" applyNumberFormat="1" applyFont="1" applyFill="1" applyBorder="1" applyAlignment="1">
      <alignment horizontal="center" vertical="center" wrapText="1"/>
    </xf>
    <xf numFmtId="164" fontId="11" fillId="0" borderId="0" xfId="1" applyFont="1" applyFill="1" applyBorder="1" applyAlignment="1">
      <alignment horizontal="left"/>
    </xf>
    <xf numFmtId="164" fontId="6" fillId="0" borderId="0" xfId="1" applyFont="1" applyFill="1" applyBorder="1" applyAlignment="1">
      <alignment horizontal="left"/>
    </xf>
    <xf numFmtId="14" fontId="6" fillId="0" borderId="0" xfId="0" applyNumberFormat="1" applyFont="1" applyFill="1" applyBorder="1" applyAlignment="1">
      <alignment horizontal="left"/>
    </xf>
    <xf numFmtId="0" fontId="6" fillId="6" borderId="0" xfId="0" applyFont="1" applyFill="1" applyBorder="1" applyAlignment="1">
      <alignment horizontal="left"/>
    </xf>
    <xf numFmtId="14" fontId="11" fillId="6" borderId="0" xfId="0" applyNumberFormat="1" applyFont="1" applyFill="1" applyBorder="1" applyAlignment="1">
      <alignment horizontal="left" vertical="center" wrapText="1"/>
    </xf>
    <xf numFmtId="169" fontId="1" fillId="0" borderId="3" xfId="1" applyNumberFormat="1" applyFont="1" applyFill="1" applyBorder="1" applyAlignment="1">
      <alignment vertical="center" wrapText="1"/>
    </xf>
    <xf numFmtId="0" fontId="11" fillId="0" borderId="0" xfId="1" applyNumberFormat="1" applyFont="1" applyFill="1" applyBorder="1" applyAlignment="1">
      <alignment horizontal="right" vertical="center" wrapText="1"/>
    </xf>
    <xf numFmtId="164" fontId="1" fillId="4" borderId="1" xfId="1" applyFont="1" applyFill="1" applyBorder="1" applyAlignment="1">
      <alignment horizontal="right" vertical="center" wrapText="1"/>
    </xf>
    <xf numFmtId="164" fontId="12" fillId="4" borderId="1" xfId="1" applyFont="1" applyFill="1" applyBorder="1" applyAlignment="1">
      <alignment horizontal="right" vertical="center" wrapText="1"/>
    </xf>
    <xf numFmtId="164" fontId="1" fillId="4" borderId="1" xfId="1" applyFont="1" applyFill="1" applyBorder="1" applyAlignment="1">
      <alignment horizontal="center" vertical="center" wrapText="1"/>
    </xf>
    <xf numFmtId="164" fontId="12" fillId="4" borderId="1" xfId="1" applyFont="1" applyFill="1" applyBorder="1" applyAlignment="1">
      <alignment horizontal="center" vertical="center" wrapText="1"/>
    </xf>
    <xf numFmtId="4" fontId="12" fillId="4" borderId="1" xfId="0" applyNumberFormat="1" applyFont="1" applyFill="1" applyBorder="1" applyAlignment="1">
      <alignment horizontal="right" vertical="center" wrapText="1"/>
    </xf>
    <xf numFmtId="14" fontId="12" fillId="4" borderId="1" xfId="0" applyNumberFormat="1" applyFont="1" applyFill="1" applyBorder="1" applyAlignment="1">
      <alignment horizontal="center" vertical="center" wrapText="1"/>
    </xf>
    <xf numFmtId="164" fontId="12" fillId="0" borderId="1" xfId="1" applyFont="1" applyFill="1" applyBorder="1" applyAlignment="1">
      <alignment horizontal="right" vertical="center" wrapText="1"/>
    </xf>
    <xf numFmtId="164" fontId="12" fillId="0" borderId="1" xfId="1" applyFont="1" applyFill="1" applyBorder="1" applyAlignment="1">
      <alignment horizontal="center" vertical="center" wrapText="1"/>
    </xf>
    <xf numFmtId="3" fontId="9" fillId="0" borderId="1" xfId="0" applyNumberFormat="1" applyFont="1" applyFill="1" applyBorder="1" applyAlignment="1">
      <alignment horizontal="right" vertical="center" wrapText="1"/>
    </xf>
    <xf numFmtId="3" fontId="11" fillId="0" borderId="1" xfId="1" applyNumberFormat="1" applyFont="1" applyFill="1" applyBorder="1" applyAlignment="1">
      <alignment horizontal="right" vertical="center" wrapText="1"/>
    </xf>
    <xf numFmtId="0" fontId="13" fillId="0" borderId="0" xfId="0" applyFont="1"/>
    <xf numFmtId="0" fontId="9" fillId="2" borderId="1" xfId="0" applyFont="1" applyFill="1" applyBorder="1" applyAlignment="1">
      <alignment horizontal="center" vertical="center" wrapText="1"/>
    </xf>
    <xf numFmtId="14" fontId="9" fillId="2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3" fontId="13" fillId="0" borderId="0" xfId="0" applyNumberFormat="1" applyFont="1"/>
    <xf numFmtId="0" fontId="11" fillId="0" borderId="1" xfId="0" applyFont="1" applyFill="1" applyBorder="1" applyAlignment="1">
      <alignment horizontal="left" vertical="center" wrapText="1" indent="1"/>
    </xf>
    <xf numFmtId="3" fontId="11" fillId="0" borderId="1" xfId="0" applyNumberFormat="1" applyFont="1" applyFill="1" applyBorder="1" applyAlignment="1">
      <alignment horizontal="right" vertical="center" wrapText="1"/>
    </xf>
    <xf numFmtId="0" fontId="13" fillId="0" borderId="0" xfId="0" applyFont="1" applyFill="1"/>
    <xf numFmtId="164" fontId="13" fillId="0" borderId="0" xfId="1" applyFont="1"/>
    <xf numFmtId="0" fontId="11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9" fillId="0" borderId="1" xfId="1" applyNumberFormat="1" applyFont="1" applyFill="1" applyBorder="1" applyAlignment="1">
      <alignment horizontal="left" vertical="center" wrapText="1"/>
    </xf>
    <xf numFmtId="3" fontId="9" fillId="0" borderId="1" xfId="1" applyNumberFormat="1" applyFont="1" applyFill="1" applyBorder="1" applyAlignment="1">
      <alignment horizontal="right" vertical="center" wrapText="1"/>
    </xf>
    <xf numFmtId="0" fontId="11" fillId="0" borderId="0" xfId="0" applyFont="1" applyAlignment="1">
      <alignment vertical="center" wrapText="1"/>
    </xf>
    <xf numFmtId="0" fontId="11" fillId="0" borderId="1" xfId="0" applyFont="1" applyFill="1" applyBorder="1" applyAlignment="1">
      <alignment horizontal="left" vertical="center" wrapText="1" indent="2"/>
    </xf>
    <xf numFmtId="0" fontId="9" fillId="3" borderId="1" xfId="1" applyNumberFormat="1" applyFont="1" applyFill="1" applyBorder="1" applyAlignment="1">
      <alignment horizontal="center" vertical="center" wrapText="1"/>
    </xf>
    <xf numFmtId="0" fontId="11" fillId="0" borderId="1" xfId="1" applyNumberFormat="1" applyFont="1" applyFill="1" applyBorder="1" applyAlignment="1">
      <alignment horizontal="left" vertical="center" wrapText="1"/>
    </xf>
    <xf numFmtId="0" fontId="11" fillId="0" borderId="1" xfId="1" applyNumberFormat="1" applyFont="1" applyFill="1" applyBorder="1" applyAlignment="1">
      <alignment horizontal="left" vertical="center" wrapText="1" indent="1"/>
    </xf>
    <xf numFmtId="4" fontId="11" fillId="0" borderId="1" xfId="0" applyNumberFormat="1" applyFont="1" applyFill="1" applyBorder="1" applyAlignment="1">
      <alignment horizontal="right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22" fillId="0" borderId="0" xfId="0" applyFont="1"/>
    <xf numFmtId="4" fontId="11" fillId="0" borderId="1" xfId="0" applyNumberFormat="1" applyFont="1" applyFill="1" applyBorder="1" applyAlignment="1">
      <alignment horizontal="center" vertical="center" wrapText="1"/>
    </xf>
    <xf numFmtId="14" fontId="11" fillId="0" borderId="1" xfId="0" applyNumberFormat="1" applyFont="1" applyFill="1" applyBorder="1" applyAlignment="1">
      <alignment horizontal="center" vertical="center" wrapText="1"/>
    </xf>
    <xf numFmtId="164" fontId="11" fillId="0" borderId="1" xfId="1" applyFont="1" applyFill="1" applyBorder="1" applyAlignment="1">
      <alignment horizontal="center" vertical="center" wrapText="1"/>
    </xf>
    <xf numFmtId="14" fontId="22" fillId="0" borderId="0" xfId="0" applyNumberFormat="1" applyFont="1"/>
    <xf numFmtId="164" fontId="22" fillId="0" borderId="0" xfId="1" applyFont="1"/>
    <xf numFmtId="0" fontId="13" fillId="0" borderId="0" xfId="0" applyFont="1" applyAlignment="1">
      <alignment horizontal="center"/>
    </xf>
    <xf numFmtId="0" fontId="11" fillId="0" borderId="1" xfId="1" applyNumberFormat="1" applyFont="1" applyFill="1" applyBorder="1" applyAlignment="1">
      <alignment horizontal="left" vertical="center" wrapText="1" indent="2"/>
    </xf>
    <xf numFmtId="4" fontId="11" fillId="0" borderId="1" xfId="1" applyNumberFormat="1" applyFont="1" applyFill="1" applyBorder="1" applyAlignment="1">
      <alignment horizontal="right" vertical="center" wrapText="1"/>
    </xf>
    <xf numFmtId="0" fontId="11" fillId="0" borderId="0" xfId="0" applyFont="1"/>
    <xf numFmtId="0" fontId="9" fillId="0" borderId="1" xfId="0" applyFont="1" applyFill="1" applyBorder="1" applyAlignment="1">
      <alignment horizontal="center" vertical="center" wrapText="1"/>
    </xf>
    <xf numFmtId="166" fontId="11" fillId="0" borderId="1" xfId="0" applyNumberFormat="1" applyFont="1" applyFill="1" applyBorder="1" applyAlignment="1">
      <alignment horizontal="right" vertical="center" wrapText="1"/>
    </xf>
    <xf numFmtId="169" fontId="22" fillId="0" borderId="0" xfId="1" applyNumberFormat="1" applyFont="1"/>
    <xf numFmtId="1" fontId="11" fillId="0" borderId="1" xfId="0" applyNumberFormat="1" applyFont="1" applyFill="1" applyBorder="1" applyAlignment="1">
      <alignment vertical="center" wrapText="1"/>
    </xf>
    <xf numFmtId="165" fontId="11" fillId="0" borderId="1" xfId="0" applyNumberFormat="1" applyFont="1" applyFill="1" applyBorder="1" applyAlignment="1">
      <alignment horizontal="right" vertical="center" wrapText="1"/>
    </xf>
    <xf numFmtId="3" fontId="11" fillId="0" borderId="1" xfId="0" applyNumberFormat="1" applyFont="1" applyFill="1" applyBorder="1" applyAlignment="1">
      <alignment horizontal="left" vertical="center" wrapText="1"/>
    </xf>
    <xf numFmtId="1" fontId="9" fillId="0" borderId="1" xfId="0" applyNumberFormat="1" applyFont="1" applyFill="1" applyBorder="1" applyAlignment="1">
      <alignment vertical="center" wrapText="1"/>
    </xf>
    <xf numFmtId="165" fontId="9" fillId="0" borderId="1" xfId="0" applyNumberFormat="1" applyFont="1" applyFill="1" applyBorder="1" applyAlignment="1">
      <alignment horizontal="right" vertical="center" wrapText="1"/>
    </xf>
    <xf numFmtId="3" fontId="11" fillId="0" borderId="1" xfId="0" applyNumberFormat="1" applyFont="1" applyFill="1" applyBorder="1" applyAlignment="1">
      <alignment vertical="center" wrapText="1"/>
    </xf>
    <xf numFmtId="167" fontId="11" fillId="0" borderId="1" xfId="0" applyNumberFormat="1" applyFont="1" applyFill="1" applyBorder="1" applyAlignment="1">
      <alignment horizontal="right" vertical="center" wrapText="1"/>
    </xf>
    <xf numFmtId="1" fontId="9" fillId="0" borderId="1" xfId="0" applyNumberFormat="1" applyFont="1" applyFill="1" applyBorder="1" applyAlignment="1">
      <alignment horizontal="right" vertical="center" wrapText="1"/>
    </xf>
    <xf numFmtId="165" fontId="9" fillId="0" borderId="1" xfId="1" applyNumberFormat="1" applyFont="1" applyFill="1" applyBorder="1" applyAlignment="1">
      <alignment horizontal="right" vertical="center" wrapText="1"/>
    </xf>
    <xf numFmtId="0" fontId="13" fillId="0" borderId="0" xfId="0" applyFont="1"/>
    <xf numFmtId="164" fontId="11" fillId="0" borderId="1" xfId="1" applyFont="1" applyFill="1" applyBorder="1" applyAlignment="1">
      <alignment horizontal="right" vertical="center" wrapText="1"/>
    </xf>
    <xf numFmtId="14" fontId="9" fillId="2" borderId="6" xfId="0" applyNumberFormat="1" applyFont="1" applyFill="1" applyBorder="1" applyAlignment="1">
      <alignment horizontal="center" vertical="center" wrapText="1"/>
    </xf>
    <xf numFmtId="14" fontId="9" fillId="2" borderId="5" xfId="0" applyNumberFormat="1" applyFont="1" applyFill="1" applyBorder="1" applyAlignment="1">
      <alignment horizontal="center" vertical="center" wrapText="1"/>
    </xf>
    <xf numFmtId="14" fontId="9" fillId="2" borderId="4" xfId="0" applyNumberFormat="1" applyFont="1" applyFill="1" applyBorder="1" applyAlignment="1">
      <alignment horizontal="center" vertical="center" wrapText="1"/>
    </xf>
    <xf numFmtId="14" fontId="9" fillId="2" borderId="1" xfId="0" applyNumberFormat="1" applyFont="1" applyFill="1" applyBorder="1" applyAlignment="1">
      <alignment horizontal="center" vertical="center" wrapText="1"/>
    </xf>
    <xf numFmtId="0" fontId="13" fillId="0" borderId="17" xfId="0" applyFont="1" applyBorder="1" applyAlignment="1">
      <alignment horizontal="center"/>
    </xf>
    <xf numFmtId="0" fontId="19" fillId="0" borderId="0" xfId="0" applyFont="1" applyAlignment="1">
      <alignment horizontal="center"/>
    </xf>
    <xf numFmtId="164" fontId="1" fillId="0" borderId="6" xfId="1" applyFont="1" applyFill="1" applyBorder="1" applyAlignment="1">
      <alignment horizontal="center" vertical="center" wrapText="1"/>
    </xf>
    <xf numFmtId="164" fontId="1" fillId="0" borderId="4" xfId="1" applyFont="1" applyFill="1" applyBorder="1" applyAlignment="1">
      <alignment horizontal="center" vertical="center" wrapText="1"/>
    </xf>
    <xf numFmtId="169" fontId="1" fillId="0" borderId="3" xfId="1" applyNumberFormat="1" applyFont="1" applyFill="1" applyBorder="1" applyAlignment="1">
      <alignment horizontal="right" vertical="center" wrapText="1"/>
    </xf>
    <xf numFmtId="169" fontId="1" fillId="0" borderId="6" xfId="1" applyNumberFormat="1" applyFont="1" applyFill="1" applyBorder="1" applyAlignment="1">
      <alignment horizontal="center" vertical="center" wrapText="1"/>
    </xf>
    <xf numFmtId="169" fontId="1" fillId="0" borderId="4" xfId="1" applyNumberFormat="1" applyFont="1" applyFill="1" applyBorder="1" applyAlignment="1">
      <alignment horizontal="center" vertical="center" wrapText="1"/>
    </xf>
    <xf numFmtId="4" fontId="1" fillId="0" borderId="6" xfId="0" applyNumberFormat="1" applyFont="1" applyFill="1" applyBorder="1" applyAlignment="1">
      <alignment horizontal="center" vertical="center" wrapText="1"/>
    </xf>
    <xf numFmtId="4" fontId="1" fillId="0" borderId="4" xfId="0" applyNumberFormat="1" applyFont="1" applyFill="1" applyBorder="1" applyAlignment="1">
      <alignment horizontal="center" vertical="center" wrapText="1"/>
    </xf>
    <xf numFmtId="168" fontId="1" fillId="0" borderId="6" xfId="0" applyNumberFormat="1" applyFont="1" applyFill="1" applyBorder="1" applyAlignment="1">
      <alignment horizontal="center" vertical="center" wrapText="1"/>
    </xf>
    <xf numFmtId="168" fontId="1" fillId="0" borderId="4" xfId="0" applyNumberFormat="1" applyFont="1" applyFill="1" applyBorder="1" applyAlignment="1">
      <alignment horizontal="center" vertical="center" wrapText="1"/>
    </xf>
    <xf numFmtId="168" fontId="1" fillId="4" borderId="6" xfId="0" applyNumberFormat="1" applyFont="1" applyFill="1" applyBorder="1" applyAlignment="1">
      <alignment horizontal="center" vertical="center" wrapText="1"/>
    </xf>
    <xf numFmtId="168" fontId="1" fillId="4" borderId="4" xfId="0" applyNumberFormat="1" applyFont="1" applyFill="1" applyBorder="1" applyAlignment="1">
      <alignment horizontal="center" vertical="center" wrapText="1"/>
    </xf>
    <xf numFmtId="169" fontId="1" fillId="0" borderId="6" xfId="1" applyNumberFormat="1" applyFont="1" applyBorder="1" applyAlignment="1">
      <alignment horizontal="right" vertical="center" wrapText="1"/>
    </xf>
    <xf numFmtId="169" fontId="0" fillId="0" borderId="4" xfId="1" applyNumberFormat="1" applyFont="1" applyBorder="1" applyAlignment="1">
      <alignment horizontal="right" vertical="center" wrapText="1"/>
    </xf>
    <xf numFmtId="4" fontId="1" fillId="0" borderId="6" xfId="0" applyNumberFormat="1" applyFont="1" applyFill="1" applyBorder="1" applyAlignment="1">
      <alignment horizontal="right" vertical="center" wrapText="1"/>
    </xf>
    <xf numFmtId="4" fontId="1" fillId="0" borderId="4" xfId="0" applyNumberFormat="1" applyFont="1" applyFill="1" applyBorder="1" applyAlignment="1">
      <alignment horizontal="right" vertical="center" wrapText="1"/>
    </xf>
    <xf numFmtId="169" fontId="1" fillId="0" borderId="1" xfId="1" applyNumberFormat="1" applyFont="1" applyFill="1" applyBorder="1" applyAlignment="1">
      <alignment horizontal="right" vertical="center" wrapText="1"/>
    </xf>
    <xf numFmtId="164" fontId="1" fillId="0" borderId="3" xfId="1" applyFont="1" applyFill="1" applyBorder="1" applyAlignment="1">
      <alignment horizontal="right" vertical="center" wrapText="1"/>
    </xf>
    <xf numFmtId="169" fontId="17" fillId="0" borderId="1" xfId="1" applyNumberFormat="1" applyFont="1" applyFill="1" applyBorder="1" applyAlignment="1">
      <alignment horizontal="right" vertical="center" wrapText="1"/>
    </xf>
    <xf numFmtId="164" fontId="17" fillId="0" borderId="3" xfId="1" applyFont="1" applyFill="1" applyBorder="1" applyAlignment="1">
      <alignment horizontal="right" vertical="center" wrapText="1"/>
    </xf>
    <xf numFmtId="169" fontId="17" fillId="0" borderId="3" xfId="1" applyNumberFormat="1" applyFont="1" applyFill="1" applyBorder="1" applyAlignment="1">
      <alignment horizontal="right" vertical="center" wrapText="1"/>
    </xf>
    <xf numFmtId="166" fontId="1" fillId="0" borderId="3" xfId="0" applyNumberFormat="1" applyFont="1" applyFill="1" applyBorder="1" applyAlignment="1">
      <alignment horizontal="right" vertical="center" wrapText="1"/>
    </xf>
    <xf numFmtId="166" fontId="1" fillId="4" borderId="1" xfId="0" applyNumberFormat="1" applyFont="1" applyFill="1" applyBorder="1" applyAlignment="1">
      <alignment horizontal="right" vertical="center" wrapText="1"/>
    </xf>
    <xf numFmtId="166" fontId="1" fillId="0" borderId="1" xfId="0" applyNumberFormat="1" applyFont="1" applyFill="1" applyBorder="1" applyAlignment="1">
      <alignment horizontal="right" vertical="center" wrapText="1"/>
    </xf>
    <xf numFmtId="166" fontId="1" fillId="4" borderId="3" xfId="0" applyNumberFormat="1" applyFont="1" applyFill="1" applyBorder="1" applyAlignment="1">
      <alignment horizontal="right" vertical="center" wrapText="1"/>
    </xf>
    <xf numFmtId="165" fontId="2" fillId="4" borderId="1" xfId="0" applyNumberFormat="1" applyFont="1" applyFill="1" applyBorder="1" applyAlignment="1">
      <alignment horizontal="right" vertical="center" wrapText="1"/>
    </xf>
    <xf numFmtId="165" fontId="1" fillId="0" borderId="1" xfId="0" applyNumberFormat="1" applyFont="1" applyFill="1" applyBorder="1" applyAlignment="1">
      <alignment horizontal="right" vertical="center" wrapText="1"/>
    </xf>
    <xf numFmtId="165" fontId="1" fillId="4" borderId="1" xfId="0" applyNumberFormat="1" applyFont="1" applyFill="1" applyBorder="1" applyAlignment="1">
      <alignment horizontal="right" vertical="center" wrapText="1"/>
    </xf>
    <xf numFmtId="164" fontId="1" fillId="0" borderId="6" xfId="1" applyFont="1" applyBorder="1" applyAlignment="1">
      <alignment horizontal="right" vertical="center" wrapText="1"/>
    </xf>
    <xf numFmtId="164" fontId="0" fillId="0" borderId="4" xfId="1" applyFont="1" applyBorder="1" applyAlignment="1">
      <alignment horizontal="right" vertical="center" wrapText="1"/>
    </xf>
    <xf numFmtId="3" fontId="1" fillId="0" borderId="1" xfId="0" applyNumberFormat="1" applyFont="1" applyFill="1" applyBorder="1" applyAlignment="1">
      <alignment horizontal="right" vertical="center" wrapText="1"/>
    </xf>
    <xf numFmtId="3" fontId="1" fillId="4" borderId="1" xfId="0" applyNumberFormat="1" applyFont="1" applyFill="1" applyBorder="1" applyAlignment="1">
      <alignment horizontal="right" vertical="center" wrapText="1"/>
    </xf>
    <xf numFmtId="166" fontId="1" fillId="4" borderId="6" xfId="0" applyNumberFormat="1" applyFont="1" applyFill="1" applyBorder="1" applyAlignment="1">
      <alignment horizontal="right" vertical="center" wrapText="1"/>
    </xf>
    <xf numFmtId="166" fontId="1" fillId="4" borderId="4" xfId="0" applyNumberFormat="1" applyFont="1" applyFill="1" applyBorder="1" applyAlignment="1">
      <alignment horizontal="right" vertical="center" wrapText="1"/>
    </xf>
    <xf numFmtId="164" fontId="1" fillId="0" borderId="1" xfId="1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 wrapText="1"/>
    </xf>
    <xf numFmtId="3" fontId="1" fillId="4" borderId="1" xfId="0" applyNumberFormat="1" applyFont="1" applyFill="1" applyBorder="1" applyAlignment="1">
      <alignment vertical="center" wrapText="1"/>
    </xf>
    <xf numFmtId="0" fontId="0" fillId="4" borderId="1" xfId="0" applyFill="1" applyBorder="1" applyAlignment="1">
      <alignment vertical="center" wrapText="1"/>
    </xf>
    <xf numFmtId="3" fontId="12" fillId="4" borderId="1" xfId="0" applyNumberFormat="1" applyFont="1" applyFill="1" applyBorder="1" applyAlignment="1">
      <alignment horizontal="right" vertical="center" wrapText="1"/>
    </xf>
    <xf numFmtId="165" fontId="2" fillId="0" borderId="1" xfId="0" applyNumberFormat="1" applyFont="1" applyFill="1" applyBorder="1" applyAlignment="1">
      <alignment horizontal="right" vertical="center" wrapText="1"/>
    </xf>
    <xf numFmtId="168" fontId="12" fillId="4" borderId="6" xfId="0" applyNumberFormat="1" applyFont="1" applyFill="1" applyBorder="1" applyAlignment="1">
      <alignment horizontal="center" vertical="center" wrapText="1"/>
    </xf>
    <xf numFmtId="168" fontId="12" fillId="4" borderId="4" xfId="0" applyNumberFormat="1" applyFont="1" applyFill="1" applyBorder="1" applyAlignment="1">
      <alignment horizontal="center" vertical="center" wrapText="1"/>
    </xf>
    <xf numFmtId="168" fontId="12" fillId="0" borderId="6" xfId="0" applyNumberFormat="1" applyFont="1" applyFill="1" applyBorder="1" applyAlignment="1">
      <alignment horizontal="center" vertical="center" wrapText="1"/>
    </xf>
    <xf numFmtId="168" fontId="12" fillId="0" borderId="4" xfId="0" applyNumberFormat="1" applyFont="1" applyFill="1" applyBorder="1" applyAlignment="1">
      <alignment horizontal="center" vertical="center" wrapText="1"/>
    </xf>
    <xf numFmtId="3" fontId="17" fillId="0" borderId="1" xfId="0" applyNumberFormat="1" applyFont="1" applyBorder="1" applyAlignment="1">
      <alignment vertical="center" wrapText="1"/>
    </xf>
    <xf numFmtId="0" fontId="18" fillId="0" borderId="1" xfId="0" applyFont="1" applyBorder="1" applyAlignment="1">
      <alignment vertical="center" wrapText="1"/>
    </xf>
    <xf numFmtId="169" fontId="12" fillId="4" borderId="3" xfId="1" applyNumberFormat="1" applyFont="1" applyFill="1" applyBorder="1" applyAlignment="1">
      <alignment horizontal="right" vertical="center" wrapText="1"/>
    </xf>
    <xf numFmtId="169" fontId="1" fillId="4" borderId="3" xfId="1" applyNumberFormat="1" applyFont="1" applyFill="1" applyBorder="1" applyAlignment="1">
      <alignment horizontal="right" vertical="center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169" fontId="17" fillId="0" borderId="6" xfId="1" applyNumberFormat="1" applyFont="1" applyFill="1" applyBorder="1" applyAlignment="1">
      <alignment horizontal="right" vertical="center" wrapText="1"/>
    </xf>
    <xf numFmtId="169" fontId="17" fillId="0" borderId="4" xfId="1" applyNumberFormat="1" applyFont="1" applyFill="1" applyBorder="1" applyAlignment="1">
      <alignment horizontal="right" vertical="center" wrapText="1"/>
    </xf>
    <xf numFmtId="169" fontId="11" fillId="0" borderId="3" xfId="1" applyNumberFormat="1" applyFont="1" applyFill="1" applyBorder="1" applyAlignment="1">
      <alignment horizontal="right" vertical="center" wrapText="1"/>
    </xf>
    <xf numFmtId="169" fontId="11" fillId="0" borderId="1" xfId="1" applyNumberFormat="1" applyFont="1" applyFill="1" applyBorder="1" applyAlignment="1">
      <alignment horizontal="right" vertical="center" wrapText="1"/>
    </xf>
    <xf numFmtId="169" fontId="12" fillId="0" borderId="3" xfId="1" applyNumberFormat="1" applyFont="1" applyFill="1" applyBorder="1" applyAlignment="1">
      <alignment horizontal="right" vertical="center" wrapText="1"/>
    </xf>
    <xf numFmtId="164" fontId="11" fillId="0" borderId="1" xfId="1" applyFont="1" applyFill="1" applyBorder="1" applyAlignment="1">
      <alignment horizontal="right" vertical="center" wrapText="1"/>
    </xf>
    <xf numFmtId="0" fontId="9" fillId="0" borderId="0" xfId="0" applyFont="1" applyAlignment="1">
      <alignment horizontal="left" wrapText="1"/>
    </xf>
    <xf numFmtId="0" fontId="9" fillId="0" borderId="0" xfId="0" applyFont="1" applyAlignment="1">
      <alignment horizontal="left"/>
    </xf>
    <xf numFmtId="165" fontId="11" fillId="0" borderId="1" xfId="0" applyNumberFormat="1" applyFont="1" applyFill="1" applyBorder="1" applyAlignment="1">
      <alignment horizontal="right" vertical="center" wrapText="1"/>
    </xf>
    <xf numFmtId="165" fontId="9" fillId="0" borderId="1" xfId="0" applyNumberFormat="1" applyFont="1" applyFill="1" applyBorder="1" applyAlignment="1">
      <alignment horizontal="right" vertical="center" wrapText="1"/>
    </xf>
    <xf numFmtId="168" fontId="11" fillId="0" borderId="6" xfId="0" applyNumberFormat="1" applyFont="1" applyFill="1" applyBorder="1" applyAlignment="1">
      <alignment horizontal="right" vertical="center" wrapText="1"/>
    </xf>
    <xf numFmtId="168" fontId="11" fillId="0" borderId="4" xfId="0" applyNumberFormat="1" applyFont="1" applyFill="1" applyBorder="1" applyAlignment="1">
      <alignment horizontal="right" vertical="center" wrapText="1"/>
    </xf>
    <xf numFmtId="164" fontId="11" fillId="0" borderId="6" xfId="1" applyFont="1" applyFill="1" applyBorder="1" applyAlignment="1">
      <alignment horizontal="right" vertical="center" wrapText="1"/>
    </xf>
    <xf numFmtId="164" fontId="11" fillId="0" borderId="4" xfId="1" applyFont="1" applyFill="1" applyBorder="1" applyAlignment="1">
      <alignment horizontal="right" vertical="center" wrapText="1"/>
    </xf>
    <xf numFmtId="4" fontId="11" fillId="0" borderId="6" xfId="0" applyNumberFormat="1" applyFont="1" applyFill="1" applyBorder="1" applyAlignment="1">
      <alignment horizontal="right" vertical="center" wrapText="1"/>
    </xf>
    <xf numFmtId="4" fontId="11" fillId="0" borderId="4" xfId="0" applyNumberFormat="1" applyFont="1" applyFill="1" applyBorder="1" applyAlignment="1">
      <alignment horizontal="right" vertical="center" wrapText="1"/>
    </xf>
    <xf numFmtId="4" fontId="11" fillId="0" borderId="6" xfId="0" applyNumberFormat="1" applyFont="1" applyFill="1" applyBorder="1" applyAlignment="1">
      <alignment horizontal="center" vertical="center" wrapText="1"/>
    </xf>
    <xf numFmtId="4" fontId="11" fillId="0" borderId="4" xfId="0" applyNumberFormat="1" applyFont="1" applyFill="1" applyBorder="1" applyAlignment="1">
      <alignment horizontal="center" vertical="center" wrapText="1"/>
    </xf>
    <xf numFmtId="169" fontId="11" fillId="0" borderId="6" xfId="1" applyNumberFormat="1" applyFont="1" applyFill="1" applyBorder="1" applyAlignment="1">
      <alignment horizontal="right" vertical="center" wrapText="1"/>
    </xf>
    <xf numFmtId="169" fontId="13" fillId="0" borderId="4" xfId="1" applyNumberFormat="1" applyFont="1" applyFill="1" applyBorder="1" applyAlignment="1">
      <alignment horizontal="right" vertical="center" wrapText="1"/>
    </xf>
    <xf numFmtId="164" fontId="11" fillId="0" borderId="3" xfId="1" applyFont="1" applyFill="1" applyBorder="1" applyAlignment="1">
      <alignment horizontal="right" vertical="center" wrapText="1"/>
    </xf>
    <xf numFmtId="171" fontId="11" fillId="0" borderId="3" xfId="1" applyNumberFormat="1" applyFont="1" applyFill="1" applyBorder="1" applyAlignment="1">
      <alignment horizontal="right" vertical="center" wrapText="1"/>
    </xf>
    <xf numFmtId="171" fontId="11" fillId="0" borderId="1" xfId="1" applyNumberFormat="1" applyFont="1" applyFill="1" applyBorder="1" applyAlignment="1">
      <alignment horizontal="right" vertical="center" wrapText="1"/>
    </xf>
    <xf numFmtId="171" fontId="11" fillId="0" borderId="6" xfId="1" applyNumberFormat="1" applyFont="1" applyFill="1" applyBorder="1" applyAlignment="1">
      <alignment horizontal="right" vertical="center" wrapText="1"/>
    </xf>
    <xf numFmtId="171" fontId="11" fillId="0" borderId="4" xfId="1" applyNumberFormat="1" applyFont="1" applyFill="1" applyBorder="1" applyAlignment="1">
      <alignment horizontal="right" vertical="center" wrapText="1"/>
    </xf>
    <xf numFmtId="3" fontId="11" fillId="0" borderId="1" xfId="0" applyNumberFormat="1" applyFont="1" applyFill="1" applyBorder="1" applyAlignment="1">
      <alignment horizontal="right" vertical="center" wrapText="1"/>
    </xf>
    <xf numFmtId="0" fontId="9" fillId="2" borderId="1" xfId="0" applyFont="1" applyFill="1" applyBorder="1" applyAlignment="1">
      <alignment horizontal="center" vertical="center" wrapText="1"/>
    </xf>
    <xf numFmtId="3" fontId="11" fillId="0" borderId="1" xfId="0" applyNumberFormat="1" applyFont="1" applyFill="1" applyBorder="1" applyAlignment="1">
      <alignment vertical="center" wrapText="1"/>
    </xf>
    <xf numFmtId="0" fontId="13" fillId="0" borderId="1" xfId="0" applyFont="1" applyFill="1" applyBorder="1" applyAlignment="1">
      <alignment vertical="center" wrapText="1"/>
    </xf>
    <xf numFmtId="0" fontId="23" fillId="0" borderId="17" xfId="0" applyFont="1" applyBorder="1" applyAlignment="1">
      <alignment horizontal="center"/>
    </xf>
    <xf numFmtId="172" fontId="13" fillId="0" borderId="0" xfId="0" applyNumberFormat="1" applyFont="1"/>
  </cellXfs>
  <cellStyles count="8">
    <cellStyle name="˙˙˙" xfId="6" xr:uid="{00000000-0005-0000-0000-000000000000}"/>
    <cellStyle name="Dziesiętny" xfId="1" builtinId="3"/>
    <cellStyle name="Dziesiętny 3" xfId="5" xr:uid="{00000000-0005-0000-0000-000002000000}"/>
    <cellStyle name="Dziesiętny 3 3" xfId="7" xr:uid="{00000000-0005-0000-0000-000003000000}"/>
    <cellStyle name="Normal" xfId="2" xr:uid="{00000000-0005-0000-0000-000004000000}"/>
    <cellStyle name="Normalny" xfId="0" builtinId="0"/>
    <cellStyle name="Normalny 2" xfId="3" xr:uid="{00000000-0005-0000-0000-000006000000}"/>
    <cellStyle name="Normalny 3" xfId="4" xr:uid="{00000000-0005-0000-0000-000007000000}"/>
  </cellStyles>
  <dxfs count="0"/>
  <tableStyles count="0" defaultTableStyle="TableStyleMedium2" defaultPivotStyle="PivotStyleLight16"/>
  <colors>
    <mruColors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/>
  <dimension ref="B1:H27"/>
  <sheetViews>
    <sheetView topLeftCell="A100" workbookViewId="0">
      <selection activeCell="F24" sqref="F24"/>
    </sheetView>
  </sheetViews>
  <sheetFormatPr defaultColWidth="9" defaultRowHeight="14.25"/>
  <cols>
    <col min="1" max="1" width="9" style="103"/>
    <col min="2" max="2" width="48.75" style="103" customWidth="1"/>
    <col min="3" max="8" width="13.75" style="103" customWidth="1"/>
    <col min="9" max="16384" width="9" style="103"/>
  </cols>
  <sheetData>
    <row r="1" spans="2:8">
      <c r="C1" s="152"/>
      <c r="D1" s="152"/>
      <c r="E1" s="152"/>
      <c r="F1" s="152"/>
      <c r="G1" s="152"/>
      <c r="H1" s="152"/>
    </row>
    <row r="2" spans="2:8">
      <c r="B2" s="112"/>
      <c r="C2" s="148">
        <v>43830</v>
      </c>
      <c r="D2" s="149"/>
      <c r="E2" s="150"/>
      <c r="F2" s="151">
        <v>43465</v>
      </c>
      <c r="G2" s="151"/>
      <c r="H2" s="151"/>
    </row>
    <row r="3" spans="2:8" ht="27">
      <c r="B3" s="113" t="s">
        <v>82</v>
      </c>
      <c r="C3" s="104" t="s">
        <v>35</v>
      </c>
      <c r="D3" s="104" t="s">
        <v>37</v>
      </c>
      <c r="E3" s="104" t="s">
        <v>38</v>
      </c>
      <c r="F3" s="104" t="s">
        <v>35</v>
      </c>
      <c r="G3" s="104" t="s">
        <v>37</v>
      </c>
      <c r="H3" s="104" t="s">
        <v>38</v>
      </c>
    </row>
    <row r="4" spans="2:8">
      <c r="B4" s="114" t="s">
        <v>83</v>
      </c>
      <c r="C4" s="109" t="s">
        <v>0</v>
      </c>
      <c r="D4" s="109" t="s">
        <v>0</v>
      </c>
      <c r="E4" s="138" t="s">
        <v>0</v>
      </c>
      <c r="F4" s="109" t="s">
        <v>0</v>
      </c>
      <c r="G4" s="109" t="s">
        <v>0</v>
      </c>
      <c r="H4" s="138" t="s">
        <v>0</v>
      </c>
    </row>
    <row r="5" spans="2:8">
      <c r="B5" s="114" t="s">
        <v>84</v>
      </c>
      <c r="C5" s="109" t="s">
        <v>0</v>
      </c>
      <c r="D5" s="109" t="s">
        <v>0</v>
      </c>
      <c r="E5" s="138" t="s">
        <v>0</v>
      </c>
      <c r="F5" s="109" t="s">
        <v>0</v>
      </c>
      <c r="G5" s="109" t="s">
        <v>0</v>
      </c>
      <c r="H5" s="138" t="s">
        <v>0</v>
      </c>
    </row>
    <row r="6" spans="2:8">
      <c r="B6" s="114" t="s">
        <v>85</v>
      </c>
      <c r="C6" s="109" t="s">
        <v>0</v>
      </c>
      <c r="D6" s="109" t="s">
        <v>0</v>
      </c>
      <c r="E6" s="138" t="s">
        <v>0</v>
      </c>
      <c r="F6" s="109" t="s">
        <v>0</v>
      </c>
      <c r="G6" s="109" t="s">
        <v>0</v>
      </c>
      <c r="H6" s="138" t="s">
        <v>0</v>
      </c>
    </row>
    <row r="7" spans="2:8">
      <c r="B7" s="114" t="s">
        <v>86</v>
      </c>
      <c r="C7" s="109" t="s">
        <v>0</v>
      </c>
      <c r="D7" s="109" t="s">
        <v>0</v>
      </c>
      <c r="E7" s="138" t="s">
        <v>0</v>
      </c>
      <c r="F7" s="109" t="s">
        <v>0</v>
      </c>
      <c r="G7" s="109" t="s">
        <v>0</v>
      </c>
      <c r="H7" s="138" t="s">
        <v>0</v>
      </c>
    </row>
    <row r="8" spans="2:8">
      <c r="B8" s="114" t="s">
        <v>87</v>
      </c>
      <c r="C8" s="109" t="s">
        <v>0</v>
      </c>
      <c r="D8" s="109" t="s">
        <v>0</v>
      </c>
      <c r="E8" s="138" t="s">
        <v>0</v>
      </c>
      <c r="F8" s="109" t="s">
        <v>0</v>
      </c>
      <c r="G8" s="109" t="s">
        <v>0</v>
      </c>
      <c r="H8" s="138" t="s">
        <v>0</v>
      </c>
    </row>
    <row r="9" spans="2:8">
      <c r="B9" s="114" t="s">
        <v>88</v>
      </c>
      <c r="C9" s="109" t="s">
        <v>0</v>
      </c>
      <c r="D9" s="109" t="s">
        <v>0</v>
      </c>
      <c r="E9" s="138" t="s">
        <v>0</v>
      </c>
      <c r="F9" s="109" t="s">
        <v>0</v>
      </c>
      <c r="G9" s="109" t="s">
        <v>0</v>
      </c>
      <c r="H9" s="138" t="s">
        <v>0</v>
      </c>
    </row>
    <row r="10" spans="2:8">
      <c r="B10" s="114" t="s">
        <v>89</v>
      </c>
      <c r="C10" s="109" t="s">
        <v>0</v>
      </c>
      <c r="D10" s="109" t="s">
        <v>0</v>
      </c>
      <c r="E10" s="138" t="s">
        <v>0</v>
      </c>
      <c r="F10" s="109" t="s">
        <v>0</v>
      </c>
      <c r="G10" s="109" t="s">
        <v>0</v>
      </c>
      <c r="H10" s="138" t="s">
        <v>0</v>
      </c>
    </row>
    <row r="11" spans="2:8">
      <c r="B11" s="114" t="s">
        <v>90</v>
      </c>
      <c r="C11" s="109" t="s">
        <v>0</v>
      </c>
      <c r="D11" s="109" t="s">
        <v>0</v>
      </c>
      <c r="E11" s="138" t="s">
        <v>0</v>
      </c>
      <c r="F11" s="109" t="s">
        <v>0</v>
      </c>
      <c r="G11" s="109" t="s">
        <v>0</v>
      </c>
      <c r="H11" s="138" t="s">
        <v>0</v>
      </c>
    </row>
    <row r="12" spans="2:8">
      <c r="B12" s="114" t="s">
        <v>91</v>
      </c>
      <c r="C12" s="109" t="s">
        <v>0</v>
      </c>
      <c r="D12" s="109" t="s">
        <v>0</v>
      </c>
      <c r="E12" s="138" t="s">
        <v>0</v>
      </c>
      <c r="F12" s="109" t="s">
        <v>0</v>
      </c>
      <c r="G12" s="109" t="s">
        <v>0</v>
      </c>
      <c r="H12" s="138" t="s">
        <v>0</v>
      </c>
    </row>
    <row r="13" spans="2:8">
      <c r="B13" s="114" t="s">
        <v>92</v>
      </c>
      <c r="C13" s="109" t="s">
        <v>0</v>
      </c>
      <c r="D13" s="109" t="s">
        <v>0</v>
      </c>
      <c r="E13" s="138" t="s">
        <v>0</v>
      </c>
      <c r="F13" s="109" t="s">
        <v>0</v>
      </c>
      <c r="G13" s="109" t="s">
        <v>0</v>
      </c>
      <c r="H13" s="138" t="s">
        <v>0</v>
      </c>
    </row>
    <row r="14" spans="2:8">
      <c r="B14" s="114" t="s">
        <v>93</v>
      </c>
      <c r="C14" s="109" t="s">
        <v>0</v>
      </c>
      <c r="D14" s="109" t="s">
        <v>0</v>
      </c>
      <c r="E14" s="138" t="s">
        <v>0</v>
      </c>
      <c r="F14" s="109" t="s">
        <v>0</v>
      </c>
      <c r="G14" s="109" t="s">
        <v>0</v>
      </c>
      <c r="H14" s="138" t="s">
        <v>0</v>
      </c>
    </row>
    <row r="15" spans="2:8" ht="19.5">
      <c r="B15" s="114" t="s">
        <v>94</v>
      </c>
      <c r="C15" s="109">
        <v>6837</v>
      </c>
      <c r="D15" s="109">
        <v>7827</v>
      </c>
      <c r="E15" s="138">
        <v>87.8</v>
      </c>
      <c r="F15" s="109">
        <v>8701</v>
      </c>
      <c r="G15" s="109">
        <v>6983</v>
      </c>
      <c r="H15" s="138">
        <v>91.23</v>
      </c>
    </row>
    <row r="16" spans="2:8">
      <c r="B16" s="114" t="s">
        <v>95</v>
      </c>
      <c r="C16" s="109" t="s">
        <v>0</v>
      </c>
      <c r="D16" s="109" t="s">
        <v>0</v>
      </c>
      <c r="E16" s="138" t="s">
        <v>0</v>
      </c>
      <c r="F16" s="109" t="s">
        <v>0</v>
      </c>
      <c r="G16" s="109" t="s">
        <v>0</v>
      </c>
      <c r="H16" s="138" t="s">
        <v>0</v>
      </c>
    </row>
    <row r="17" spans="2:8">
      <c r="B17" s="114" t="s">
        <v>96</v>
      </c>
      <c r="C17" s="109" t="s">
        <v>0</v>
      </c>
      <c r="D17" s="109" t="s">
        <v>0</v>
      </c>
      <c r="E17" s="138" t="s">
        <v>0</v>
      </c>
      <c r="F17" s="109" t="s">
        <v>0</v>
      </c>
      <c r="G17" s="109" t="s">
        <v>0</v>
      </c>
      <c r="H17" s="138" t="s">
        <v>0</v>
      </c>
    </row>
    <row r="18" spans="2:8">
      <c r="B18" s="114" t="s">
        <v>63</v>
      </c>
      <c r="C18" s="109">
        <f>+'tabele uzupelniajace'!H16</f>
        <v>965</v>
      </c>
      <c r="D18" s="109">
        <f>+'tabele uzupelniajace'!J16</f>
        <v>965</v>
      </c>
      <c r="E18" s="138">
        <f>+'tabele uzupelniajace'!K16</f>
        <v>10.82</v>
      </c>
      <c r="F18" s="109">
        <v>124</v>
      </c>
      <c r="G18" s="109">
        <v>124</v>
      </c>
      <c r="H18" s="138">
        <v>1.62</v>
      </c>
    </row>
    <row r="19" spans="2:8">
      <c r="B19" s="114" t="s">
        <v>97</v>
      </c>
      <c r="C19" s="109" t="s">
        <v>0</v>
      </c>
      <c r="D19" s="109" t="s">
        <v>0</v>
      </c>
      <c r="E19" s="138" t="s">
        <v>0</v>
      </c>
      <c r="F19" s="109" t="s">
        <v>0</v>
      </c>
      <c r="G19" s="109" t="s">
        <v>0</v>
      </c>
      <c r="H19" s="138" t="s">
        <v>0</v>
      </c>
    </row>
    <row r="20" spans="2:8">
      <c r="B20" s="114" t="s">
        <v>49</v>
      </c>
      <c r="C20" s="109" t="s">
        <v>0</v>
      </c>
      <c r="D20" s="109" t="s">
        <v>0</v>
      </c>
      <c r="E20" s="138" t="s">
        <v>0</v>
      </c>
      <c r="F20" s="109" t="s">
        <v>0</v>
      </c>
      <c r="G20" s="109" t="s">
        <v>0</v>
      </c>
      <c r="H20" s="138" t="s">
        <v>0</v>
      </c>
    </row>
    <row r="21" spans="2:8">
      <c r="B21" s="114" t="s">
        <v>98</v>
      </c>
      <c r="C21" s="109" t="s">
        <v>0</v>
      </c>
      <c r="D21" s="109" t="s">
        <v>0</v>
      </c>
      <c r="E21" s="138" t="s">
        <v>0</v>
      </c>
      <c r="F21" s="109" t="s">
        <v>0</v>
      </c>
      <c r="G21" s="109" t="s">
        <v>0</v>
      </c>
      <c r="H21" s="138" t="s">
        <v>0</v>
      </c>
    </row>
    <row r="22" spans="2:8">
      <c r="B22" s="114" t="s">
        <v>99</v>
      </c>
      <c r="C22" s="109" t="s">
        <v>0</v>
      </c>
      <c r="D22" s="109" t="s">
        <v>0</v>
      </c>
      <c r="E22" s="138" t="s">
        <v>0</v>
      </c>
      <c r="F22" s="109" t="s">
        <v>0</v>
      </c>
      <c r="G22" s="109" t="s">
        <v>0</v>
      </c>
      <c r="H22" s="138" t="s">
        <v>0</v>
      </c>
    </row>
    <row r="23" spans="2:8">
      <c r="B23" s="115" t="s">
        <v>46</v>
      </c>
      <c r="C23" s="116">
        <f>SUM(C4:C22)</f>
        <v>7802</v>
      </c>
      <c r="D23" s="116">
        <f>SUM(D4:D22)</f>
        <v>8792</v>
      </c>
      <c r="E23" s="145">
        <f>SUM(E3:E22)</f>
        <v>98.62</v>
      </c>
      <c r="F23" s="116">
        <v>8825</v>
      </c>
      <c r="G23" s="116">
        <v>7107</v>
      </c>
      <c r="H23" s="145">
        <v>92.85</v>
      </c>
    </row>
    <row r="25" spans="2:8" ht="21.75" customHeight="1">
      <c r="B25" s="117"/>
      <c r="C25" s="117"/>
      <c r="D25" s="117"/>
      <c r="E25" s="117"/>
      <c r="F25" s="117"/>
      <c r="G25" s="117"/>
      <c r="H25" s="117"/>
    </row>
    <row r="27" spans="2:8">
      <c r="C27" s="107"/>
    </row>
  </sheetData>
  <mergeCells count="4">
    <mergeCell ref="C2:E2"/>
    <mergeCell ref="F2:H2"/>
    <mergeCell ref="C1:E1"/>
    <mergeCell ref="F1:H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2"/>
  <dimension ref="B1:L22"/>
  <sheetViews>
    <sheetView topLeftCell="C10" workbookViewId="0">
      <selection activeCell="K19" sqref="K19"/>
    </sheetView>
  </sheetViews>
  <sheetFormatPr defaultColWidth="9" defaultRowHeight="14.25"/>
  <cols>
    <col min="1" max="1" width="9" style="103"/>
    <col min="2" max="2" width="31.25" style="103" customWidth="1"/>
    <col min="3" max="15" width="13.75" style="103" customWidth="1"/>
    <col min="16" max="16384" width="9" style="103"/>
  </cols>
  <sheetData>
    <row r="1" spans="2:12">
      <c r="B1" s="110"/>
    </row>
    <row r="2" spans="2:12" ht="36">
      <c r="B2" s="104" t="s">
        <v>100</v>
      </c>
      <c r="C2" s="104" t="s">
        <v>101</v>
      </c>
      <c r="D2" s="104" t="s">
        <v>102</v>
      </c>
      <c r="E2" s="104" t="s">
        <v>103</v>
      </c>
      <c r="F2" s="104" t="s">
        <v>104</v>
      </c>
      <c r="G2" s="104" t="s">
        <v>105</v>
      </c>
      <c r="H2" s="104" t="s">
        <v>35</v>
      </c>
      <c r="I2" s="104" t="s">
        <v>37</v>
      </c>
      <c r="J2" s="104" t="s">
        <v>38</v>
      </c>
    </row>
    <row r="3" spans="2:12">
      <c r="B3" s="114" t="s">
        <v>106</v>
      </c>
      <c r="C3" s="137"/>
      <c r="D3" s="137"/>
      <c r="E3" s="137"/>
      <c r="F3" s="137"/>
      <c r="G3" s="101" t="s">
        <v>0</v>
      </c>
      <c r="H3" s="109" t="s">
        <v>0</v>
      </c>
      <c r="I3" s="109" t="s">
        <v>0</v>
      </c>
      <c r="J3" s="138" t="s">
        <v>0</v>
      </c>
    </row>
    <row r="4" spans="2:12">
      <c r="B4" s="114" t="s">
        <v>107</v>
      </c>
      <c r="C4" s="137"/>
      <c r="D4" s="137"/>
      <c r="E4" s="137"/>
      <c r="F4" s="137"/>
      <c r="G4" s="101" t="s">
        <v>0</v>
      </c>
      <c r="H4" s="109" t="s">
        <v>0</v>
      </c>
      <c r="I4" s="109" t="s">
        <v>0</v>
      </c>
      <c r="J4" s="138" t="s">
        <v>0</v>
      </c>
    </row>
    <row r="5" spans="2:12">
      <c r="B5" s="114" t="s">
        <v>108</v>
      </c>
      <c r="C5" s="137"/>
      <c r="D5" s="137"/>
      <c r="E5" s="137"/>
      <c r="F5" s="137"/>
      <c r="G5" s="101">
        <v>55268.322999999997</v>
      </c>
      <c r="H5" s="109">
        <v>6837</v>
      </c>
      <c r="I5" s="109">
        <v>7827</v>
      </c>
      <c r="J5" s="138">
        <v>87.8</v>
      </c>
    </row>
    <row r="6" spans="2:12" ht="29.25">
      <c r="B6" s="108" t="s">
        <v>146</v>
      </c>
      <c r="C6" s="139" t="s">
        <v>108</v>
      </c>
      <c r="D6" s="139" t="s">
        <v>109</v>
      </c>
      <c r="E6" s="139" t="s">
        <v>147</v>
      </c>
      <c r="F6" s="139" t="s">
        <v>148</v>
      </c>
      <c r="G6" s="109">
        <v>55268.322999999997</v>
      </c>
      <c r="H6" s="109">
        <v>6837</v>
      </c>
      <c r="I6" s="109">
        <v>7827</v>
      </c>
      <c r="J6" s="138">
        <v>87.8</v>
      </c>
      <c r="K6" s="111" t="s">
        <v>157</v>
      </c>
    </row>
    <row r="7" spans="2:12">
      <c r="B7" s="106" t="s">
        <v>46</v>
      </c>
      <c r="C7" s="140"/>
      <c r="D7" s="140"/>
      <c r="E7" s="140"/>
      <c r="F7" s="140"/>
      <c r="G7" s="101">
        <v>55268.322999999997</v>
      </c>
      <c r="H7" s="101">
        <v>6837</v>
      </c>
      <c r="I7" s="101">
        <v>7827</v>
      </c>
      <c r="J7" s="141">
        <v>87.8</v>
      </c>
    </row>
    <row r="11" spans="2:12" ht="36">
      <c r="B11" s="104" t="s">
        <v>29</v>
      </c>
      <c r="C11" s="104" t="s">
        <v>30</v>
      </c>
      <c r="D11" s="104" t="s">
        <v>31</v>
      </c>
      <c r="E11" s="104" t="s">
        <v>32</v>
      </c>
      <c r="F11" s="104" t="s">
        <v>33</v>
      </c>
      <c r="G11" s="104" t="s">
        <v>34</v>
      </c>
      <c r="H11" s="104" t="s">
        <v>35</v>
      </c>
      <c r="I11" s="104" t="s">
        <v>36</v>
      </c>
      <c r="J11" s="104" t="s">
        <v>37</v>
      </c>
      <c r="K11" s="104" t="s">
        <v>38</v>
      </c>
    </row>
    <row r="12" spans="2:12">
      <c r="B12" s="114" t="s">
        <v>39</v>
      </c>
      <c r="C12" s="142"/>
      <c r="D12" s="142"/>
      <c r="E12" s="142"/>
      <c r="F12" s="142"/>
      <c r="G12" s="109"/>
      <c r="H12" s="109">
        <v>965</v>
      </c>
      <c r="I12" s="109"/>
      <c r="J12" s="109">
        <v>965</v>
      </c>
      <c r="K12" s="138">
        <v>10.82</v>
      </c>
    </row>
    <row r="13" spans="2:12">
      <c r="B13" s="108" t="s">
        <v>145</v>
      </c>
      <c r="C13" s="139" t="s">
        <v>40</v>
      </c>
      <c r="D13" s="139" t="s">
        <v>41</v>
      </c>
      <c r="E13" s="139" t="s">
        <v>42</v>
      </c>
      <c r="F13" s="143" t="s">
        <v>43</v>
      </c>
      <c r="G13" s="109">
        <v>800</v>
      </c>
      <c r="H13" s="109">
        <v>800</v>
      </c>
      <c r="I13" s="109">
        <v>800</v>
      </c>
      <c r="J13" s="109">
        <v>800</v>
      </c>
      <c r="K13" s="138">
        <v>8.9700000000000006</v>
      </c>
      <c r="L13" s="111"/>
    </row>
    <row r="14" spans="2:12">
      <c r="B14" s="108" t="s">
        <v>145</v>
      </c>
      <c r="C14" s="139" t="s">
        <v>40</v>
      </c>
      <c r="D14" s="139" t="s">
        <v>41</v>
      </c>
      <c r="E14" s="139" t="s">
        <v>42</v>
      </c>
      <c r="F14" s="143" t="s">
        <v>44</v>
      </c>
      <c r="G14" s="109">
        <v>165</v>
      </c>
      <c r="H14" s="109">
        <v>165</v>
      </c>
      <c r="I14" s="109">
        <v>165</v>
      </c>
      <c r="J14" s="109">
        <v>165</v>
      </c>
      <c r="K14" s="138">
        <v>1.85</v>
      </c>
      <c r="L14" s="111"/>
    </row>
    <row r="15" spans="2:12">
      <c r="B15" s="114" t="s">
        <v>45</v>
      </c>
      <c r="C15" s="142"/>
      <c r="D15" s="142"/>
      <c r="E15" s="142"/>
      <c r="F15" s="142"/>
      <c r="G15" s="109"/>
      <c r="H15" s="109" t="s">
        <v>0</v>
      </c>
      <c r="I15" s="109"/>
      <c r="J15" s="109" t="s">
        <v>0</v>
      </c>
      <c r="K15" s="138" t="s">
        <v>0</v>
      </c>
    </row>
    <row r="16" spans="2:12">
      <c r="B16" s="106" t="s">
        <v>46</v>
      </c>
      <c r="C16" s="140"/>
      <c r="D16" s="140"/>
      <c r="E16" s="140"/>
      <c r="F16" s="140"/>
      <c r="G16" s="144"/>
      <c r="H16" s="101">
        <v>965</v>
      </c>
      <c r="I16" s="144"/>
      <c r="J16" s="101">
        <v>965</v>
      </c>
      <c r="K16" s="141">
        <v>10.82</v>
      </c>
    </row>
    <row r="22" spans="2:2">
      <c r="B22" s="18"/>
    </row>
  </sheetData>
  <pageMargins left="0.7" right="0.7" top="0.75" bottom="0.75" header="0.3" footer="0.3"/>
  <pageSetup paperSize="9" orientation="portrait" horizontalDpi="65532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3"/>
  <dimension ref="B11"/>
  <sheetViews>
    <sheetView topLeftCell="A39" workbookViewId="0">
      <selection activeCell="B63" sqref="B63"/>
    </sheetView>
  </sheetViews>
  <sheetFormatPr defaultRowHeight="14.25"/>
  <cols>
    <col min="2" max="2" width="31.25" customWidth="1"/>
    <col min="3" max="10" width="13.75" customWidth="1"/>
  </cols>
  <sheetData>
    <row r="11" spans="2:2">
      <c r="B11" s="11"/>
    </row>
  </sheetData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4"/>
  <dimension ref="B2:F33"/>
  <sheetViews>
    <sheetView topLeftCell="A52" workbookViewId="0">
      <selection activeCell="D29" sqref="D29"/>
    </sheetView>
  </sheetViews>
  <sheetFormatPr defaultColWidth="9" defaultRowHeight="14.25"/>
  <cols>
    <col min="1" max="1" width="9" style="103"/>
    <col min="2" max="2" width="63.625" style="103" customWidth="1"/>
    <col min="3" max="4" width="15.5" style="103" customWidth="1"/>
    <col min="5" max="16384" width="9" style="103"/>
  </cols>
  <sheetData>
    <row r="2" spans="2:4">
      <c r="B2" s="104" t="s">
        <v>3</v>
      </c>
      <c r="C2" s="105">
        <v>43830</v>
      </c>
      <c r="D2" s="105">
        <v>43465</v>
      </c>
    </row>
    <row r="3" spans="2:4">
      <c r="B3" s="106" t="s">
        <v>4</v>
      </c>
      <c r="C3" s="101">
        <v>8915</v>
      </c>
      <c r="D3" s="101">
        <v>7654</v>
      </c>
    </row>
    <row r="4" spans="2:4">
      <c r="B4" s="108" t="s">
        <v>5</v>
      </c>
      <c r="C4" s="109">
        <v>123</v>
      </c>
      <c r="D4" s="109">
        <v>47</v>
      </c>
    </row>
    <row r="5" spans="2:4">
      <c r="B5" s="108" t="s">
        <v>6</v>
      </c>
      <c r="C5" s="109" t="s">
        <v>0</v>
      </c>
      <c r="D5" s="109">
        <v>500</v>
      </c>
    </row>
    <row r="6" spans="2:4">
      <c r="B6" s="108" t="s">
        <v>7</v>
      </c>
      <c r="C6" s="109" t="s">
        <v>0</v>
      </c>
      <c r="D6" s="109" t="s">
        <v>0</v>
      </c>
    </row>
    <row r="7" spans="2:4">
      <c r="B7" s="108" t="s">
        <v>8</v>
      </c>
      <c r="C7" s="109" t="s">
        <v>0</v>
      </c>
      <c r="D7" s="109" t="s">
        <v>0</v>
      </c>
    </row>
    <row r="8" spans="2:4">
      <c r="B8" s="108" t="s">
        <v>9</v>
      </c>
      <c r="C8" s="109" t="s">
        <v>0</v>
      </c>
      <c r="D8" s="109" t="s">
        <v>0</v>
      </c>
    </row>
    <row r="9" spans="2:4">
      <c r="B9" s="108" t="s">
        <v>10</v>
      </c>
      <c r="C9" s="109">
        <v>8792</v>
      </c>
      <c r="D9" s="109">
        <v>7107</v>
      </c>
    </row>
    <row r="10" spans="2:4">
      <c r="B10" s="108" t="s">
        <v>9</v>
      </c>
      <c r="C10" s="109" t="s">
        <v>0</v>
      </c>
      <c r="D10" s="109" t="s">
        <v>0</v>
      </c>
    </row>
    <row r="11" spans="2:4">
      <c r="B11" s="108" t="s">
        <v>11</v>
      </c>
      <c r="C11" s="109" t="s">
        <v>0</v>
      </c>
      <c r="D11" s="109" t="s">
        <v>0</v>
      </c>
    </row>
    <row r="12" spans="2:4">
      <c r="B12" s="108" t="s">
        <v>12</v>
      </c>
      <c r="C12" s="109" t="s">
        <v>0</v>
      </c>
      <c r="D12" s="109" t="s">
        <v>0</v>
      </c>
    </row>
    <row r="13" spans="2:4">
      <c r="B13" s="106" t="s">
        <v>13</v>
      </c>
      <c r="C13" s="101">
        <v>85</v>
      </c>
      <c r="D13" s="101">
        <v>185</v>
      </c>
    </row>
    <row r="14" spans="2:4">
      <c r="B14" s="106" t="s">
        <v>14</v>
      </c>
      <c r="C14" s="101">
        <v>8830</v>
      </c>
      <c r="D14" s="101">
        <v>7469</v>
      </c>
    </row>
    <row r="15" spans="2:4">
      <c r="B15" s="106" t="s">
        <v>15</v>
      </c>
      <c r="C15" s="101">
        <v>9215.3329999999987</v>
      </c>
      <c r="D15" s="101">
        <v>9795</v>
      </c>
    </row>
    <row r="16" spans="2:4">
      <c r="B16" s="108" t="s">
        <v>16</v>
      </c>
      <c r="C16" s="109">
        <v>37827.89</v>
      </c>
      <c r="D16" s="109">
        <v>26366</v>
      </c>
    </row>
    <row r="17" spans="2:6">
      <c r="B17" s="108" t="s">
        <v>17</v>
      </c>
      <c r="C17" s="109">
        <v>-28612.557000000001</v>
      </c>
      <c r="D17" s="109">
        <v>-16571</v>
      </c>
    </row>
    <row r="18" spans="2:6">
      <c r="B18" s="106" t="s">
        <v>18</v>
      </c>
      <c r="C18" s="101">
        <v>-1376</v>
      </c>
      <c r="D18" s="101">
        <v>-608</v>
      </c>
    </row>
    <row r="19" spans="2:6">
      <c r="B19" s="108" t="s">
        <v>19</v>
      </c>
      <c r="C19" s="109">
        <v>-435</v>
      </c>
      <c r="D19" s="109">
        <v>-181</v>
      </c>
    </row>
    <row r="20" spans="2:6">
      <c r="B20" s="108" t="s">
        <v>20</v>
      </c>
      <c r="C20" s="109">
        <v>-941</v>
      </c>
      <c r="D20" s="109">
        <v>-427</v>
      </c>
    </row>
    <row r="21" spans="2:6">
      <c r="B21" s="106" t="s">
        <v>21</v>
      </c>
      <c r="C21" s="101">
        <v>991</v>
      </c>
      <c r="D21" s="101">
        <v>-1718</v>
      </c>
    </row>
    <row r="22" spans="2:6">
      <c r="B22" s="106" t="s">
        <v>22</v>
      </c>
      <c r="C22" s="101">
        <v>8830.3329999999987</v>
      </c>
      <c r="D22" s="101">
        <v>7469</v>
      </c>
    </row>
    <row r="23" spans="2:6">
      <c r="B23" s="106"/>
      <c r="C23" s="134"/>
      <c r="D23" s="134"/>
    </row>
    <row r="24" spans="2:6">
      <c r="B24" s="114" t="s">
        <v>23</v>
      </c>
      <c r="C24" s="135">
        <v>70695.062999999995</v>
      </c>
      <c r="D24" s="135">
        <v>76792.701000000001</v>
      </c>
    </row>
    <row r="25" spans="2:6">
      <c r="B25" s="108" t="s">
        <v>24</v>
      </c>
      <c r="C25" s="135">
        <v>69824.418999999994</v>
      </c>
      <c r="D25" s="135">
        <v>76258.459000000003</v>
      </c>
    </row>
    <row r="26" spans="2:6">
      <c r="B26" s="108" t="s">
        <v>25</v>
      </c>
      <c r="C26" s="135">
        <v>411.97500000000002</v>
      </c>
      <c r="D26" s="135">
        <v>534.24199999999996</v>
      </c>
    </row>
    <row r="27" spans="2:6">
      <c r="B27" s="108" t="s">
        <v>26</v>
      </c>
      <c r="C27" s="135">
        <v>458.05500000000001</v>
      </c>
      <c r="D27" s="135" t="s">
        <v>0</v>
      </c>
      <c r="E27" s="136"/>
      <c r="F27" s="129"/>
    </row>
    <row r="28" spans="2:6">
      <c r="B28" s="108" t="s">
        <v>27</v>
      </c>
      <c r="C28" s="135">
        <v>0.61399999999999999</v>
      </c>
      <c r="D28" s="135" t="s">
        <v>0</v>
      </c>
      <c r="E28" s="136"/>
      <c r="F28" s="129"/>
    </row>
    <row r="29" spans="2:6">
      <c r="B29" s="114" t="s">
        <v>28</v>
      </c>
      <c r="C29" s="122"/>
      <c r="D29" s="122"/>
      <c r="E29" s="136"/>
      <c r="F29" s="129"/>
    </row>
    <row r="30" spans="2:6">
      <c r="B30" s="108" t="s">
        <v>24</v>
      </c>
      <c r="C30" s="122">
        <v>124.88</v>
      </c>
      <c r="D30" s="122">
        <v>97.26</v>
      </c>
      <c r="E30" s="136"/>
      <c r="F30" s="129"/>
    </row>
    <row r="31" spans="2:6">
      <c r="B31" s="108" t="s">
        <v>25</v>
      </c>
      <c r="C31" s="122">
        <v>127.82</v>
      </c>
      <c r="D31" s="122">
        <v>97.81</v>
      </c>
      <c r="E31" s="136"/>
      <c r="F31" s="129"/>
    </row>
    <row r="32" spans="2:6">
      <c r="B32" s="108" t="s">
        <v>26</v>
      </c>
      <c r="C32" s="122">
        <v>127.12</v>
      </c>
      <c r="D32" s="122" t="s">
        <v>0</v>
      </c>
    </row>
    <row r="33" spans="2:4">
      <c r="B33" s="108" t="s">
        <v>27</v>
      </c>
      <c r="C33" s="122">
        <v>126.03</v>
      </c>
      <c r="D33" s="122" t="s">
        <v>0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usz5"/>
  <dimension ref="B1:D38"/>
  <sheetViews>
    <sheetView topLeftCell="A46" workbookViewId="0">
      <selection activeCell="C27" sqref="C27"/>
    </sheetView>
  </sheetViews>
  <sheetFormatPr defaultColWidth="9" defaultRowHeight="14.25"/>
  <cols>
    <col min="1" max="1" width="9" style="103"/>
    <col min="2" max="2" width="53.125" style="103" customWidth="1"/>
    <col min="3" max="4" width="15.625" style="103" customWidth="1"/>
    <col min="5" max="16384" width="9" style="103"/>
  </cols>
  <sheetData>
    <row r="1" spans="2:4">
      <c r="C1" s="130"/>
      <c r="D1" s="130"/>
    </row>
    <row r="2" spans="2:4" ht="18">
      <c r="B2" s="119" t="s">
        <v>64</v>
      </c>
      <c r="C2" s="119" t="s">
        <v>65</v>
      </c>
      <c r="D2" s="119" t="s">
        <v>66</v>
      </c>
    </row>
    <row r="3" spans="2:4">
      <c r="B3" s="115" t="s">
        <v>67</v>
      </c>
      <c r="C3" s="116">
        <v>3</v>
      </c>
      <c r="D3" s="116">
        <v>3</v>
      </c>
    </row>
    <row r="4" spans="2:4">
      <c r="B4" s="121" t="s">
        <v>68</v>
      </c>
      <c r="C4" s="102" t="s">
        <v>0</v>
      </c>
      <c r="D4" s="102" t="s">
        <v>0</v>
      </c>
    </row>
    <row r="5" spans="2:4">
      <c r="B5" s="121" t="s">
        <v>69</v>
      </c>
      <c r="C5" s="102">
        <v>3</v>
      </c>
      <c r="D5" s="102">
        <v>3</v>
      </c>
    </row>
    <row r="6" spans="2:4">
      <c r="B6" s="121" t="s">
        <v>70</v>
      </c>
      <c r="C6" s="102" t="s">
        <v>0</v>
      </c>
      <c r="D6" s="102" t="s">
        <v>0</v>
      </c>
    </row>
    <row r="7" spans="2:4">
      <c r="B7" s="121" t="s">
        <v>71</v>
      </c>
      <c r="C7" s="102" t="s">
        <v>0</v>
      </c>
      <c r="D7" s="102" t="s">
        <v>0</v>
      </c>
    </row>
    <row r="8" spans="2:4">
      <c r="B8" s="121" t="s">
        <v>50</v>
      </c>
      <c r="C8" s="102" t="s">
        <v>0</v>
      </c>
      <c r="D8" s="102" t="s">
        <v>0</v>
      </c>
    </row>
    <row r="9" spans="2:4">
      <c r="B9" s="115" t="s">
        <v>72</v>
      </c>
      <c r="C9" s="116">
        <v>339</v>
      </c>
      <c r="D9" s="116">
        <v>263</v>
      </c>
    </row>
    <row r="10" spans="2:4">
      <c r="B10" s="121" t="s">
        <v>51</v>
      </c>
      <c r="C10" s="102">
        <v>217</v>
      </c>
      <c r="D10" s="102">
        <v>138</v>
      </c>
    </row>
    <row r="11" spans="2:4">
      <c r="B11" s="121" t="s">
        <v>52</v>
      </c>
      <c r="C11" s="147">
        <v>0</v>
      </c>
      <c r="D11" s="102" t="s">
        <v>0</v>
      </c>
    </row>
    <row r="12" spans="2:4">
      <c r="B12" s="121" t="s">
        <v>53</v>
      </c>
      <c r="C12" s="102">
        <v>48</v>
      </c>
      <c r="D12" s="102">
        <v>55</v>
      </c>
    </row>
    <row r="13" spans="2:4">
      <c r="B13" s="121" t="s">
        <v>54</v>
      </c>
      <c r="C13" s="102">
        <v>2</v>
      </c>
      <c r="D13" s="102">
        <v>4</v>
      </c>
    </row>
    <row r="14" spans="2:4">
      <c r="B14" s="121" t="s">
        <v>55</v>
      </c>
      <c r="C14" s="147">
        <v>0</v>
      </c>
      <c r="D14" s="102" t="s">
        <v>0</v>
      </c>
    </row>
    <row r="15" spans="2:4">
      <c r="B15" s="121" t="s">
        <v>56</v>
      </c>
      <c r="C15" s="102">
        <v>68</v>
      </c>
      <c r="D15" s="102">
        <v>60</v>
      </c>
    </row>
    <row r="16" spans="2:4">
      <c r="B16" s="121" t="s">
        <v>57</v>
      </c>
      <c r="C16" s="147">
        <v>0</v>
      </c>
      <c r="D16" s="147">
        <v>0</v>
      </c>
    </row>
    <row r="17" spans="2:4">
      <c r="B17" s="121" t="s">
        <v>58</v>
      </c>
      <c r="C17" s="147">
        <v>0</v>
      </c>
      <c r="D17" s="147">
        <v>0</v>
      </c>
    </row>
    <row r="18" spans="2:4">
      <c r="B18" s="121" t="s">
        <v>59</v>
      </c>
      <c r="C18" s="147">
        <v>0</v>
      </c>
      <c r="D18" s="147">
        <v>0</v>
      </c>
    </row>
    <row r="19" spans="2:4">
      <c r="B19" s="121" t="s">
        <v>60</v>
      </c>
      <c r="C19" s="147">
        <v>0</v>
      </c>
      <c r="D19" s="147">
        <v>0</v>
      </c>
    </row>
    <row r="20" spans="2:4">
      <c r="B20" s="121" t="s">
        <v>61</v>
      </c>
      <c r="C20" s="147">
        <v>0</v>
      </c>
      <c r="D20" s="147">
        <v>0</v>
      </c>
    </row>
    <row r="21" spans="2:4">
      <c r="B21" s="121" t="s">
        <v>62</v>
      </c>
      <c r="C21" s="147">
        <v>0</v>
      </c>
      <c r="D21" s="147">
        <v>0</v>
      </c>
    </row>
    <row r="22" spans="2:4">
      <c r="B22" s="121" t="s">
        <v>50</v>
      </c>
      <c r="C22" s="102">
        <v>4</v>
      </c>
      <c r="D22" s="102">
        <v>6</v>
      </c>
    </row>
    <row r="23" spans="2:4">
      <c r="B23" s="115" t="s">
        <v>73</v>
      </c>
      <c r="C23" s="102">
        <v>82</v>
      </c>
      <c r="D23" s="102">
        <v>105</v>
      </c>
    </row>
    <row r="24" spans="2:4">
      <c r="B24" s="115" t="s">
        <v>74</v>
      </c>
      <c r="C24" s="102">
        <v>257</v>
      </c>
      <c r="D24" s="102">
        <v>158</v>
      </c>
    </row>
    <row r="25" spans="2:4">
      <c r="B25" s="115" t="s">
        <v>75</v>
      </c>
      <c r="C25" s="102">
        <v>-254</v>
      </c>
      <c r="D25" s="102">
        <v>-155</v>
      </c>
    </row>
    <row r="26" spans="2:4">
      <c r="B26" s="115" t="s">
        <v>76</v>
      </c>
      <c r="C26" s="102">
        <v>2195</v>
      </c>
      <c r="D26" s="102">
        <v>-2162</v>
      </c>
    </row>
    <row r="27" spans="2:4">
      <c r="B27" s="121" t="s">
        <v>77</v>
      </c>
      <c r="C27" s="102">
        <v>-514</v>
      </c>
      <c r="D27" s="102">
        <v>-482</v>
      </c>
    </row>
    <row r="28" spans="2:4">
      <c r="B28" s="131" t="s">
        <v>78</v>
      </c>
      <c r="C28" s="102" t="s">
        <v>0</v>
      </c>
      <c r="D28" s="102" t="s">
        <v>0</v>
      </c>
    </row>
    <row r="29" spans="2:4">
      <c r="B29" s="121" t="s">
        <v>79</v>
      </c>
      <c r="C29" s="102">
        <v>2709</v>
      </c>
      <c r="D29" s="102">
        <v>-1680</v>
      </c>
    </row>
    <row r="30" spans="2:4">
      <c r="B30" s="131" t="s">
        <v>78</v>
      </c>
      <c r="C30" s="102" t="s">
        <v>0</v>
      </c>
      <c r="D30" s="102" t="s">
        <v>0</v>
      </c>
    </row>
    <row r="31" spans="2:4">
      <c r="B31" s="115" t="s">
        <v>80</v>
      </c>
      <c r="C31" s="102">
        <v>1941</v>
      </c>
      <c r="D31" s="102">
        <v>-2317</v>
      </c>
    </row>
    <row r="32" spans="2:4">
      <c r="B32" s="114" t="s">
        <v>81</v>
      </c>
      <c r="C32" s="122"/>
      <c r="D32" s="122"/>
    </row>
    <row r="33" spans="2:4">
      <c r="B33" s="131" t="s">
        <v>24</v>
      </c>
      <c r="C33" s="132">
        <v>27.406300000000002</v>
      </c>
      <c r="D33" s="132">
        <v>-30.181038000000001</v>
      </c>
    </row>
    <row r="34" spans="2:4">
      <c r="B34" s="131" t="s">
        <v>25</v>
      </c>
      <c r="C34" s="132">
        <v>30.499600000000001</v>
      </c>
      <c r="D34" s="132">
        <v>-28.54</v>
      </c>
    </row>
    <row r="35" spans="2:4">
      <c r="B35" s="131" t="s">
        <v>26</v>
      </c>
      <c r="C35" s="132">
        <v>30.8508</v>
      </c>
      <c r="D35" s="132" t="s">
        <v>0</v>
      </c>
    </row>
    <row r="36" spans="2:4">
      <c r="B36" s="131" t="s">
        <v>27</v>
      </c>
      <c r="C36" s="132">
        <v>30.787800000000001</v>
      </c>
      <c r="D36" s="132" t="s">
        <v>0</v>
      </c>
    </row>
    <row r="37" spans="2:4" s="133" customFormat="1" ht="9.75"/>
    <row r="38" spans="2:4" s="133" customFormat="1" ht="9.75"/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usz6"/>
  <dimension ref="B1:V115"/>
  <sheetViews>
    <sheetView topLeftCell="C63" workbookViewId="0">
      <selection activeCell="T81" sqref="T81"/>
    </sheetView>
  </sheetViews>
  <sheetFormatPr defaultRowHeight="14.25"/>
  <cols>
    <col min="2" max="2" width="44.375" customWidth="1"/>
    <col min="3" max="6" width="11" customWidth="1"/>
    <col min="7" max="7" width="11" style="12" customWidth="1"/>
    <col min="8" max="8" width="6.625" style="13" bestFit="1" customWidth="1"/>
    <col min="9" max="9" width="8.875" style="14" customWidth="1"/>
    <col min="10" max="10" width="8.25" style="14" customWidth="1"/>
    <col min="11" max="11" width="6" style="45" bestFit="1" customWidth="1"/>
    <col min="12" max="12" width="6" style="46" bestFit="1" customWidth="1"/>
    <col min="13" max="13" width="9.125" style="47" bestFit="1" customWidth="1"/>
    <col min="14" max="14" width="23.125" style="76" customWidth="1"/>
    <col min="15" max="15" width="5.5" style="63" bestFit="1" customWidth="1"/>
    <col min="16" max="16" width="7.875" style="63" bestFit="1" customWidth="1"/>
    <col min="17" max="17" width="12.5" bestFit="1" customWidth="1"/>
    <col min="18" max="18" width="11.875" bestFit="1" customWidth="1"/>
  </cols>
  <sheetData>
    <row r="1" spans="2:16" ht="15" thickBot="1">
      <c r="K1" s="15" t="s">
        <v>144</v>
      </c>
      <c r="L1" s="16"/>
      <c r="M1" s="16"/>
    </row>
    <row r="2" spans="2:16" ht="14.25" customHeight="1">
      <c r="B2" s="10" t="s">
        <v>124</v>
      </c>
      <c r="C2" s="188" t="s">
        <v>47</v>
      </c>
      <c r="D2" s="188"/>
      <c r="E2" s="188" t="s">
        <v>48</v>
      </c>
      <c r="F2" s="188"/>
      <c r="G2" s="17"/>
      <c r="H2" s="18"/>
      <c r="I2" s="19"/>
      <c r="J2" s="19"/>
      <c r="K2" s="20"/>
      <c r="L2" s="20"/>
      <c r="M2" s="20"/>
      <c r="N2" s="77" t="s">
        <v>124</v>
      </c>
      <c r="O2" s="188" t="s">
        <v>48</v>
      </c>
      <c r="P2" s="188"/>
    </row>
    <row r="3" spans="2:16">
      <c r="B3" s="3" t="s">
        <v>1</v>
      </c>
      <c r="C3" s="197">
        <f>+C17</f>
        <v>1362</v>
      </c>
      <c r="D3" s="198"/>
      <c r="E3" s="197">
        <f>+E17</f>
        <v>6261</v>
      </c>
      <c r="F3" s="198"/>
      <c r="G3" s="21"/>
      <c r="H3" s="22"/>
      <c r="I3" s="23"/>
      <c r="J3" s="23"/>
      <c r="K3" s="24" t="b">
        <f>N3=B3</f>
        <v>1</v>
      </c>
      <c r="L3" s="24" t="b">
        <f>E3=O3</f>
        <v>1</v>
      </c>
      <c r="M3" s="25">
        <f t="shared" ref="M3:M44" si="0">+O3-E3</f>
        <v>0</v>
      </c>
      <c r="N3" s="78" t="s">
        <v>1</v>
      </c>
      <c r="O3" s="189">
        <f t="shared" ref="O3" si="1">O17</f>
        <v>6261</v>
      </c>
      <c r="P3" s="190"/>
    </row>
    <row r="4" spans="2:16">
      <c r="B4" s="1" t="s">
        <v>125</v>
      </c>
      <c r="C4" s="183">
        <v>7469</v>
      </c>
      <c r="D4" s="183"/>
      <c r="E4" s="183">
        <v>1208</v>
      </c>
      <c r="F4" s="183"/>
      <c r="G4" s="26">
        <f>bilans!D14</f>
        <v>7469</v>
      </c>
      <c r="H4" s="22" t="b">
        <f>G4=C4</f>
        <v>1</v>
      </c>
      <c r="I4" s="23"/>
      <c r="J4" s="23"/>
      <c r="K4" s="24" t="b">
        <f t="shared" ref="K4:K67" si="2">N4=B4</f>
        <v>1</v>
      </c>
      <c r="L4" s="24" t="b">
        <f t="shared" ref="L4:L18" si="3">E4=O4</f>
        <v>1</v>
      </c>
      <c r="M4" s="25">
        <f t="shared" si="0"/>
        <v>0</v>
      </c>
      <c r="N4" s="79" t="s">
        <v>125</v>
      </c>
      <c r="O4" s="183">
        <v>1208</v>
      </c>
      <c r="P4" s="183"/>
    </row>
    <row r="5" spans="2:16">
      <c r="B5" s="1" t="s">
        <v>126</v>
      </c>
      <c r="C5" s="183">
        <f>'rachunek wyniku'!C31</f>
        <v>1941</v>
      </c>
      <c r="D5" s="183"/>
      <c r="E5" s="183">
        <v>-2317</v>
      </c>
      <c r="F5" s="183"/>
      <c r="G5" s="26">
        <f>'rachunek wyniku'!C31</f>
        <v>1941</v>
      </c>
      <c r="H5" s="22" t="b">
        <f t="shared" ref="H5:H9" si="4">G5=C5</f>
        <v>1</v>
      </c>
      <c r="I5" s="23"/>
      <c r="J5" s="23"/>
      <c r="K5" s="24" t="b">
        <f t="shared" si="2"/>
        <v>1</v>
      </c>
      <c r="L5" s="24" t="b">
        <f t="shared" si="3"/>
        <v>1</v>
      </c>
      <c r="M5" s="25">
        <f t="shared" si="0"/>
        <v>0</v>
      </c>
      <c r="N5" s="79" t="s">
        <v>126</v>
      </c>
      <c r="O5" s="184">
        <f t="shared" ref="O5" si="5">-2316-1</f>
        <v>-2317</v>
      </c>
      <c r="P5" s="184"/>
    </row>
    <row r="6" spans="2:16">
      <c r="B6" s="2" t="s">
        <v>127</v>
      </c>
      <c r="C6" s="183">
        <v>-255</v>
      </c>
      <c r="D6" s="183"/>
      <c r="E6" s="183">
        <v>-155</v>
      </c>
      <c r="F6" s="183"/>
      <c r="G6" s="26">
        <f>'rachunek wyniku'!C25</f>
        <v>-254</v>
      </c>
      <c r="H6" s="22" t="b">
        <f t="shared" si="4"/>
        <v>0</v>
      </c>
      <c r="I6" s="23"/>
      <c r="J6" s="23"/>
      <c r="K6" s="24" t="b">
        <f t="shared" si="2"/>
        <v>1</v>
      </c>
      <c r="L6" s="24" t="b">
        <f t="shared" si="3"/>
        <v>1</v>
      </c>
      <c r="M6" s="25">
        <f t="shared" si="0"/>
        <v>0</v>
      </c>
      <c r="N6" s="79" t="s">
        <v>127</v>
      </c>
      <c r="O6" s="183">
        <v>-155</v>
      </c>
      <c r="P6" s="183"/>
    </row>
    <row r="7" spans="2:16">
      <c r="B7" s="2" t="s">
        <v>128</v>
      </c>
      <c r="C7" s="183">
        <v>-514</v>
      </c>
      <c r="D7" s="183"/>
      <c r="E7" s="183">
        <v>-482</v>
      </c>
      <c r="F7" s="183"/>
      <c r="G7" s="26">
        <f>'rachunek wyniku'!C27</f>
        <v>-514</v>
      </c>
      <c r="H7" s="22" t="b">
        <f t="shared" si="4"/>
        <v>1</v>
      </c>
      <c r="I7" s="23"/>
      <c r="J7" s="23"/>
      <c r="K7" s="24" t="b">
        <f t="shared" si="2"/>
        <v>1</v>
      </c>
      <c r="L7" s="24" t="b">
        <f t="shared" si="3"/>
        <v>1</v>
      </c>
      <c r="M7" s="25">
        <f t="shared" si="0"/>
        <v>0</v>
      </c>
      <c r="N7" s="79" t="s">
        <v>128</v>
      </c>
      <c r="O7" s="184">
        <f t="shared" ref="O7" si="6">-481-1</f>
        <v>-482</v>
      </c>
      <c r="P7" s="184"/>
    </row>
    <row r="8" spans="2:16">
      <c r="B8" s="2" t="s">
        <v>129</v>
      </c>
      <c r="C8" s="183">
        <f>'rachunek wyniku'!C29</f>
        <v>2709</v>
      </c>
      <c r="D8" s="183"/>
      <c r="E8" s="183">
        <v>-1680</v>
      </c>
      <c r="F8" s="183"/>
      <c r="G8" s="26">
        <f>'rachunek wyniku'!C29</f>
        <v>2709</v>
      </c>
      <c r="H8" s="22" t="b">
        <f t="shared" si="4"/>
        <v>1</v>
      </c>
      <c r="I8" s="23"/>
      <c r="J8" s="23"/>
      <c r="K8" s="24" t="b">
        <f t="shared" si="2"/>
        <v>1</v>
      </c>
      <c r="L8" s="24" t="b">
        <f t="shared" si="3"/>
        <v>1</v>
      </c>
      <c r="M8" s="25">
        <f t="shared" si="0"/>
        <v>0</v>
      </c>
      <c r="N8" s="79" t="s">
        <v>129</v>
      </c>
      <c r="O8" s="183">
        <v>-1680</v>
      </c>
      <c r="P8" s="183"/>
    </row>
    <row r="9" spans="2:16">
      <c r="B9" s="1" t="s">
        <v>130</v>
      </c>
      <c r="C9" s="183">
        <f>'rachunek wyniku'!C31</f>
        <v>1941</v>
      </c>
      <c r="D9" s="183"/>
      <c r="E9" s="183">
        <v>-2317</v>
      </c>
      <c r="F9" s="183"/>
      <c r="G9" s="26">
        <f>G5</f>
        <v>1941</v>
      </c>
      <c r="H9" s="22" t="b">
        <f t="shared" si="4"/>
        <v>1</v>
      </c>
      <c r="I9" s="23"/>
      <c r="J9" s="23"/>
      <c r="K9" s="24" t="b">
        <f t="shared" si="2"/>
        <v>1</v>
      </c>
      <c r="L9" s="24" t="b">
        <f t="shared" si="3"/>
        <v>1</v>
      </c>
      <c r="M9" s="25">
        <f t="shared" si="0"/>
        <v>0</v>
      </c>
      <c r="N9" s="79" t="s">
        <v>130</v>
      </c>
      <c r="O9" s="184">
        <f t="shared" ref="O9" si="7">-2316-1</f>
        <v>-2317</v>
      </c>
      <c r="P9" s="184"/>
    </row>
    <row r="10" spans="2:16">
      <c r="B10" s="1" t="s">
        <v>131</v>
      </c>
      <c r="C10" s="187">
        <v>0</v>
      </c>
      <c r="D10" s="187"/>
      <c r="E10" s="187">
        <v>0</v>
      </c>
      <c r="F10" s="187"/>
      <c r="G10" s="26"/>
      <c r="H10" s="22"/>
      <c r="I10" s="23"/>
      <c r="J10" s="23"/>
      <c r="K10" s="24" t="b">
        <f t="shared" si="2"/>
        <v>1</v>
      </c>
      <c r="L10" s="24" t="b">
        <f>E10=O10</f>
        <v>1</v>
      </c>
      <c r="M10" s="25">
        <f t="shared" si="0"/>
        <v>0</v>
      </c>
      <c r="N10" s="79" t="s">
        <v>131</v>
      </c>
      <c r="O10" s="183">
        <v>0</v>
      </c>
      <c r="P10" s="183"/>
    </row>
    <row r="11" spans="2:16">
      <c r="B11" s="2" t="s">
        <v>132</v>
      </c>
      <c r="C11" s="187">
        <v>0</v>
      </c>
      <c r="D11" s="187"/>
      <c r="E11" s="187">
        <v>0</v>
      </c>
      <c r="F11" s="187"/>
      <c r="G11" s="26"/>
      <c r="H11" s="22"/>
      <c r="I11" s="23"/>
      <c r="J11" s="23"/>
      <c r="K11" s="24" t="b">
        <f t="shared" si="2"/>
        <v>1</v>
      </c>
      <c r="L11" s="24" t="b">
        <f t="shared" si="3"/>
        <v>1</v>
      </c>
      <c r="M11" s="25">
        <f t="shared" si="0"/>
        <v>0</v>
      </c>
      <c r="N11" s="79" t="s">
        <v>132</v>
      </c>
      <c r="O11" s="183">
        <v>0</v>
      </c>
      <c r="P11" s="183"/>
    </row>
    <row r="12" spans="2:16">
      <c r="B12" s="2" t="s">
        <v>133</v>
      </c>
      <c r="C12" s="187">
        <v>0</v>
      </c>
      <c r="D12" s="187"/>
      <c r="E12" s="187">
        <v>0</v>
      </c>
      <c r="F12" s="187"/>
      <c r="G12" s="26"/>
      <c r="H12" s="22"/>
      <c r="I12" s="23"/>
      <c r="J12" s="23"/>
      <c r="K12" s="24" t="b">
        <f t="shared" si="2"/>
        <v>1</v>
      </c>
      <c r="L12" s="24" t="b">
        <f t="shared" si="3"/>
        <v>1</v>
      </c>
      <c r="M12" s="25">
        <f t="shared" si="0"/>
        <v>0</v>
      </c>
      <c r="N12" s="79" t="s">
        <v>133</v>
      </c>
      <c r="O12" s="183">
        <v>0</v>
      </c>
      <c r="P12" s="183"/>
    </row>
    <row r="13" spans="2:16">
      <c r="B13" s="2" t="s">
        <v>134</v>
      </c>
      <c r="C13" s="187">
        <v>0</v>
      </c>
      <c r="D13" s="187"/>
      <c r="E13" s="187">
        <v>0</v>
      </c>
      <c r="F13" s="187"/>
      <c r="G13" s="26"/>
      <c r="H13" s="22"/>
      <c r="I13" s="23"/>
      <c r="J13" s="23"/>
      <c r="K13" s="24" t="b">
        <f t="shared" si="2"/>
        <v>1</v>
      </c>
      <c r="L13" s="24" t="b">
        <f t="shared" si="3"/>
        <v>1</v>
      </c>
      <c r="M13" s="25">
        <f t="shared" si="0"/>
        <v>0</v>
      </c>
      <c r="N13" s="79" t="s">
        <v>134</v>
      </c>
      <c r="O13" s="183">
        <v>0</v>
      </c>
      <c r="P13" s="183"/>
    </row>
    <row r="14" spans="2:16">
      <c r="B14" s="1" t="s">
        <v>135</v>
      </c>
      <c r="C14" s="183">
        <v>-579</v>
      </c>
      <c r="D14" s="183"/>
      <c r="E14" s="183">
        <v>8578</v>
      </c>
      <c r="F14" s="183"/>
      <c r="G14" s="26">
        <f>+G15+G16</f>
        <v>-579.66700000000128</v>
      </c>
      <c r="H14" s="22" t="b">
        <f t="shared" ref="H14:H19" si="8">G14=C14</f>
        <v>0</v>
      </c>
      <c r="I14" s="23"/>
      <c r="J14" s="23"/>
      <c r="K14" s="24" t="b">
        <f t="shared" si="2"/>
        <v>1</v>
      </c>
      <c r="L14" s="24" t="b">
        <f t="shared" si="3"/>
        <v>1</v>
      </c>
      <c r="M14" s="25">
        <f t="shared" si="0"/>
        <v>0</v>
      </c>
      <c r="N14" s="79" t="s">
        <v>135</v>
      </c>
      <c r="O14" s="183">
        <v>8578</v>
      </c>
      <c r="P14" s="183"/>
    </row>
    <row r="15" spans="2:16">
      <c r="B15" s="2" t="s">
        <v>136</v>
      </c>
      <c r="C15" s="183">
        <v>11462</v>
      </c>
      <c r="D15" s="183"/>
      <c r="E15" s="183">
        <v>22389</v>
      </c>
      <c r="F15" s="183"/>
      <c r="G15" s="26">
        <f>bilans!C16-bilans!D16</f>
        <v>11461.89</v>
      </c>
      <c r="H15" s="22" t="b">
        <f t="shared" si="8"/>
        <v>0</v>
      </c>
      <c r="I15" s="23"/>
      <c r="J15" s="23"/>
      <c r="K15" s="24" t="b">
        <f t="shared" si="2"/>
        <v>1</v>
      </c>
      <c r="L15" s="24" t="b">
        <f t="shared" si="3"/>
        <v>1</v>
      </c>
      <c r="M15" s="25">
        <f t="shared" si="0"/>
        <v>0</v>
      </c>
      <c r="N15" s="79" t="s">
        <v>136</v>
      </c>
      <c r="O15" s="184">
        <v>22389</v>
      </c>
      <c r="P15" s="184"/>
    </row>
    <row r="16" spans="2:16">
      <c r="B16" s="2" t="s">
        <v>137</v>
      </c>
      <c r="C16" s="183">
        <v>-12041</v>
      </c>
      <c r="D16" s="183"/>
      <c r="E16" s="183">
        <v>-13811</v>
      </c>
      <c r="F16" s="183"/>
      <c r="G16" s="26">
        <f>bilans!C17-bilans!D17</f>
        <v>-12041.557000000001</v>
      </c>
      <c r="H16" s="22" t="b">
        <f t="shared" si="8"/>
        <v>0</v>
      </c>
      <c r="I16" s="23"/>
      <c r="J16" s="23"/>
      <c r="K16" s="24" t="b">
        <f t="shared" si="2"/>
        <v>1</v>
      </c>
      <c r="L16" s="24" t="b">
        <f t="shared" si="3"/>
        <v>1</v>
      </c>
      <c r="M16" s="25">
        <f t="shared" si="0"/>
        <v>0</v>
      </c>
      <c r="N16" s="79" t="s">
        <v>137</v>
      </c>
      <c r="O16" s="184">
        <v>-13811</v>
      </c>
      <c r="P16" s="184"/>
    </row>
    <row r="17" spans="2:16">
      <c r="B17" s="1" t="s">
        <v>138</v>
      </c>
      <c r="C17" s="183">
        <f>+C9+C10+C14</f>
        <v>1362</v>
      </c>
      <c r="D17" s="183"/>
      <c r="E17" s="183">
        <v>6261</v>
      </c>
      <c r="F17" s="183"/>
      <c r="G17" s="26">
        <f>G9+G10+G14</f>
        <v>1361.3329999999987</v>
      </c>
      <c r="H17" s="22" t="b">
        <f t="shared" si="8"/>
        <v>0</v>
      </c>
      <c r="I17" s="23"/>
      <c r="J17" s="23"/>
      <c r="K17" s="24" t="b">
        <f t="shared" si="2"/>
        <v>1</v>
      </c>
      <c r="L17" s="24" t="b">
        <f t="shared" si="3"/>
        <v>1</v>
      </c>
      <c r="M17" s="25">
        <f t="shared" si="0"/>
        <v>0</v>
      </c>
      <c r="N17" s="79" t="s">
        <v>138</v>
      </c>
      <c r="O17" s="184">
        <v>6261</v>
      </c>
      <c r="P17" s="184"/>
    </row>
    <row r="18" spans="2:16">
      <c r="B18" s="1" t="s">
        <v>139</v>
      </c>
      <c r="C18" s="183">
        <v>8830</v>
      </c>
      <c r="D18" s="183"/>
      <c r="E18" s="183">
        <v>7469</v>
      </c>
      <c r="F18" s="183"/>
      <c r="G18" s="26">
        <f>bilans!C14</f>
        <v>8830</v>
      </c>
      <c r="H18" s="22" t="b">
        <f t="shared" si="8"/>
        <v>1</v>
      </c>
      <c r="I18" s="23"/>
      <c r="J18" s="23"/>
      <c r="K18" s="24" t="b">
        <f t="shared" si="2"/>
        <v>1</v>
      </c>
      <c r="L18" s="24" t="b">
        <f t="shared" si="3"/>
        <v>1</v>
      </c>
      <c r="M18" s="25">
        <f t="shared" si="0"/>
        <v>0</v>
      </c>
      <c r="N18" s="79" t="s">
        <v>139</v>
      </c>
      <c r="O18" s="183">
        <v>7469</v>
      </c>
      <c r="P18" s="183"/>
    </row>
    <row r="19" spans="2:16">
      <c r="B19" s="1" t="s">
        <v>140</v>
      </c>
      <c r="C19" s="183" t="e">
        <f>+#REF!</f>
        <v>#REF!</v>
      </c>
      <c r="D19" s="183"/>
      <c r="E19" s="191">
        <v>5503</v>
      </c>
      <c r="F19" s="191"/>
      <c r="G19" s="26" t="e">
        <f>+#REF!</f>
        <v>#REF!</v>
      </c>
      <c r="H19" s="22" t="e">
        <f t="shared" si="8"/>
        <v>#REF!</v>
      </c>
      <c r="I19" s="23"/>
      <c r="J19" s="23"/>
      <c r="K19" s="24" t="b">
        <f t="shared" si="2"/>
        <v>1</v>
      </c>
      <c r="L19" s="24" t="b">
        <f>E19=O19</f>
        <v>1</v>
      </c>
      <c r="M19" s="25">
        <f t="shared" si="0"/>
        <v>0</v>
      </c>
      <c r="N19" s="79" t="s">
        <v>140</v>
      </c>
      <c r="O19" s="184">
        <v>5503</v>
      </c>
      <c r="P19" s="184"/>
    </row>
    <row r="20" spans="2:16">
      <c r="B20" s="3" t="s">
        <v>110</v>
      </c>
      <c r="C20" s="203">
        <f>+C21</f>
        <v>-6097.6379999999999</v>
      </c>
      <c r="D20" s="204"/>
      <c r="E20" s="203">
        <f>+E21</f>
        <v>64790.627</v>
      </c>
      <c r="F20" s="204"/>
      <c r="G20" s="26"/>
      <c r="H20" s="27"/>
      <c r="I20" s="28"/>
      <c r="J20" s="28"/>
      <c r="K20" s="24" t="b">
        <f t="shared" si="2"/>
        <v>1</v>
      </c>
      <c r="L20" s="24" t="b">
        <f t="shared" ref="L20:L31" si="9">E20=O20</f>
        <v>1</v>
      </c>
      <c r="M20" s="25">
        <f t="shared" si="0"/>
        <v>0</v>
      </c>
      <c r="N20" s="78" t="s">
        <v>110</v>
      </c>
      <c r="O20" s="185">
        <f>O21</f>
        <v>64790.627</v>
      </c>
      <c r="P20" s="186"/>
    </row>
    <row r="21" spans="2:16">
      <c r="B21" s="1" t="s">
        <v>111</v>
      </c>
      <c r="C21" s="171">
        <f>+C25+C29+C33+C37+C41</f>
        <v>-6097.6379999999999</v>
      </c>
      <c r="D21" s="171"/>
      <c r="E21" s="171">
        <f>+E25+E29+E33+E37+E41</f>
        <v>64790.627</v>
      </c>
      <c r="F21" s="171"/>
      <c r="G21" s="26"/>
      <c r="H21" s="27"/>
      <c r="I21" s="28"/>
      <c r="J21" s="28"/>
      <c r="K21" s="24" t="b">
        <f t="shared" si="2"/>
        <v>1</v>
      </c>
      <c r="L21" s="24" t="b">
        <f t="shared" si="9"/>
        <v>1</v>
      </c>
      <c r="M21" s="25">
        <f t="shared" si="0"/>
        <v>0</v>
      </c>
      <c r="N21" s="79" t="s">
        <v>111</v>
      </c>
      <c r="O21" s="175">
        <f>O25+O33</f>
        <v>64790.627</v>
      </c>
      <c r="P21" s="175"/>
    </row>
    <row r="22" spans="2:16">
      <c r="B22" s="2" t="s">
        <v>24</v>
      </c>
      <c r="C22" s="176"/>
      <c r="D22" s="176"/>
      <c r="E22" s="176"/>
      <c r="F22" s="176"/>
      <c r="G22" s="26"/>
      <c r="H22" s="27"/>
      <c r="J22" s="28" t="s">
        <v>154</v>
      </c>
      <c r="K22" s="24" t="b">
        <f t="shared" si="2"/>
        <v>1</v>
      </c>
      <c r="L22" s="24" t="b">
        <f t="shared" si="9"/>
        <v>1</v>
      </c>
      <c r="M22" s="25">
        <f t="shared" si="0"/>
        <v>0</v>
      </c>
      <c r="N22" s="79" t="s">
        <v>24</v>
      </c>
      <c r="O22" s="176"/>
      <c r="P22" s="176"/>
    </row>
    <row r="23" spans="2:16">
      <c r="B23" s="5" t="s">
        <v>112</v>
      </c>
      <c r="C23" s="156">
        <v>100464.22500000001</v>
      </c>
      <c r="D23" s="156"/>
      <c r="E23" s="199">
        <f>183068.294-419.252</f>
        <v>182649.04199999999</v>
      </c>
      <c r="F23" s="199"/>
      <c r="G23" s="29">
        <f>C44-E44-C23</f>
        <v>419.25200000000768</v>
      </c>
      <c r="H23" s="30"/>
      <c r="I23" s="91">
        <v>183068.29399999999</v>
      </c>
      <c r="J23" s="91">
        <v>-419.25200000000001</v>
      </c>
      <c r="K23" s="24" t="b">
        <f t="shared" si="2"/>
        <v>1</v>
      </c>
      <c r="L23" s="24" t="b">
        <f>E23=O23</f>
        <v>1</v>
      </c>
      <c r="M23" s="25">
        <f t="shared" si="0"/>
        <v>0</v>
      </c>
      <c r="N23" s="79" t="s">
        <v>112</v>
      </c>
      <c r="O23" s="177">
        <v>182649.04199999999</v>
      </c>
      <c r="P23" s="177"/>
    </row>
    <row r="24" spans="2:16">
      <c r="B24" s="5" t="s">
        <v>113</v>
      </c>
      <c r="C24" s="156">
        <v>106898.265</v>
      </c>
      <c r="D24" s="156"/>
      <c r="E24" s="199">
        <f>118811.909-419.252</f>
        <v>118392.65700000001</v>
      </c>
      <c r="F24" s="199"/>
      <c r="G24" s="29">
        <f t="shared" ref="G24" si="10">C45-E45-C24</f>
        <v>419.25200000002224</v>
      </c>
      <c r="H24" s="30"/>
      <c r="I24" s="91">
        <v>118811.909</v>
      </c>
      <c r="J24" s="91">
        <v>-419.25200000000001</v>
      </c>
      <c r="K24" s="24" t="b">
        <f t="shared" si="2"/>
        <v>1</v>
      </c>
      <c r="L24" s="24" t="b">
        <f t="shared" si="9"/>
        <v>1</v>
      </c>
      <c r="M24" s="25">
        <f t="shared" si="0"/>
        <v>0</v>
      </c>
      <c r="N24" s="79" t="s">
        <v>113</v>
      </c>
      <c r="O24" s="177">
        <v>118392.65700000001</v>
      </c>
      <c r="P24" s="177"/>
    </row>
    <row r="25" spans="2:16">
      <c r="B25" s="5" t="s">
        <v>114</v>
      </c>
      <c r="C25" s="156">
        <v>-6434.04</v>
      </c>
      <c r="D25" s="156"/>
      <c r="E25" s="156">
        <v>64256.385000000002</v>
      </c>
      <c r="F25" s="156"/>
      <c r="G25" s="29">
        <f>C46-E46-C25</f>
        <v>-8.1854523159563541E-12</v>
      </c>
      <c r="H25" s="30" t="b">
        <f>ROUND(E25,4)=ROUND(E23-E24,4)</f>
        <v>1</v>
      </c>
      <c r="I25" s="91">
        <v>64256.385000000002</v>
      </c>
      <c r="J25" s="91">
        <v>0</v>
      </c>
      <c r="K25" s="24" t="b">
        <f t="shared" si="2"/>
        <v>1</v>
      </c>
      <c r="L25" s="24" t="b">
        <f t="shared" si="9"/>
        <v>1</v>
      </c>
      <c r="M25" s="25">
        <f t="shared" si="0"/>
        <v>0</v>
      </c>
      <c r="N25" s="79" t="s">
        <v>114</v>
      </c>
      <c r="O25" s="174">
        <v>64256.385000000002</v>
      </c>
      <c r="P25" s="174"/>
    </row>
    <row r="26" spans="2:16">
      <c r="B26" s="2" t="s">
        <v>115</v>
      </c>
      <c r="C26" s="169"/>
      <c r="D26" s="169"/>
      <c r="E26" s="169"/>
      <c r="F26" s="169"/>
      <c r="G26" s="26"/>
      <c r="I26" s="31"/>
      <c r="J26" s="31"/>
      <c r="K26" s="24" t="b">
        <f t="shared" si="2"/>
        <v>1</v>
      </c>
      <c r="L26" s="24" t="b">
        <f t="shared" si="9"/>
        <v>1</v>
      </c>
      <c r="M26" s="25">
        <f t="shared" si="0"/>
        <v>0</v>
      </c>
      <c r="N26" s="80" t="s">
        <v>115</v>
      </c>
      <c r="O26" s="171"/>
      <c r="P26" s="171"/>
    </row>
    <row r="27" spans="2:16">
      <c r="B27" s="5" t="s">
        <v>112</v>
      </c>
      <c r="C27" s="156">
        <v>0</v>
      </c>
      <c r="D27" s="156"/>
      <c r="E27" s="199">
        <f>8.691-8.691</f>
        <v>0</v>
      </c>
      <c r="F27" s="199"/>
      <c r="G27" s="29">
        <f>C48-E48-C27</f>
        <v>0</v>
      </c>
      <c r="H27" s="30"/>
      <c r="I27" s="31"/>
      <c r="J27" s="31"/>
      <c r="K27" s="24" t="b">
        <f t="shared" si="2"/>
        <v>1</v>
      </c>
      <c r="L27" s="24" t="b">
        <f t="shared" si="9"/>
        <v>1</v>
      </c>
      <c r="M27" s="25">
        <f t="shared" si="0"/>
        <v>0</v>
      </c>
      <c r="N27" s="80" t="s">
        <v>112</v>
      </c>
      <c r="O27" s="173">
        <v>0</v>
      </c>
      <c r="P27" s="173"/>
    </row>
    <row r="28" spans="2:16">
      <c r="B28" s="5" t="s">
        <v>113</v>
      </c>
      <c r="C28" s="156">
        <v>0</v>
      </c>
      <c r="D28" s="156"/>
      <c r="E28" s="199">
        <f>8.691-8.691</f>
        <v>0</v>
      </c>
      <c r="F28" s="199"/>
      <c r="G28" s="29">
        <f t="shared" ref="G28:G29" si="11">C49-E49-C28</f>
        <v>0</v>
      </c>
      <c r="H28" s="30"/>
      <c r="I28" s="31"/>
      <c r="J28" s="31"/>
      <c r="K28" s="24" t="b">
        <f t="shared" si="2"/>
        <v>1</v>
      </c>
      <c r="L28" s="24" t="b">
        <f t="shared" si="9"/>
        <v>1</v>
      </c>
      <c r="M28" s="25">
        <f t="shared" si="0"/>
        <v>0</v>
      </c>
      <c r="N28" s="80" t="s">
        <v>113</v>
      </c>
      <c r="O28" s="173">
        <v>0</v>
      </c>
      <c r="P28" s="173"/>
    </row>
    <row r="29" spans="2:16" s="63" customFormat="1">
      <c r="B29" s="5" t="s">
        <v>114</v>
      </c>
      <c r="C29" s="156">
        <v>0</v>
      </c>
      <c r="D29" s="156"/>
      <c r="E29" s="156">
        <v>0</v>
      </c>
      <c r="F29" s="156"/>
      <c r="G29" s="29">
        <f t="shared" si="11"/>
        <v>0</v>
      </c>
      <c r="H29" s="30" t="b">
        <f>ROUND(E29,4)=ROUND(E27-E28,4)</f>
        <v>1</v>
      </c>
      <c r="I29" s="31"/>
      <c r="J29" s="31"/>
      <c r="K29" s="24" t="b">
        <f t="shared" si="2"/>
        <v>1</v>
      </c>
      <c r="L29" s="24" t="b">
        <f t="shared" si="9"/>
        <v>1</v>
      </c>
      <c r="M29" s="25">
        <f t="shared" si="0"/>
        <v>0</v>
      </c>
      <c r="N29" s="80" t="s">
        <v>114</v>
      </c>
      <c r="O29" s="173">
        <v>0</v>
      </c>
      <c r="P29" s="173"/>
    </row>
    <row r="30" spans="2:16">
      <c r="B30" s="2" t="s">
        <v>25</v>
      </c>
      <c r="C30" s="169"/>
      <c r="D30" s="169"/>
      <c r="E30" s="169"/>
      <c r="F30" s="169"/>
      <c r="G30" s="26"/>
      <c r="H30" s="30"/>
      <c r="I30" s="31"/>
      <c r="J30" s="31"/>
      <c r="K30" s="24" t="b">
        <f t="shared" si="2"/>
        <v>1</v>
      </c>
      <c r="L30" s="24" t="b">
        <f t="shared" si="9"/>
        <v>1</v>
      </c>
      <c r="M30" s="25">
        <f t="shared" si="0"/>
        <v>0</v>
      </c>
      <c r="N30" s="79" t="s">
        <v>25</v>
      </c>
      <c r="O30" s="176"/>
      <c r="P30" s="176"/>
    </row>
    <row r="31" spans="2:16">
      <c r="B31" s="5" t="s">
        <v>112</v>
      </c>
      <c r="C31" s="156">
        <v>141.99600000000001</v>
      </c>
      <c r="D31" s="156"/>
      <c r="E31" s="156">
        <v>537.85699999999997</v>
      </c>
      <c r="F31" s="156"/>
      <c r="G31" s="29">
        <f>C52-E52-C31</f>
        <v>0</v>
      </c>
      <c r="H31" s="30"/>
      <c r="I31" s="31"/>
      <c r="J31" s="31"/>
      <c r="K31" s="24" t="b">
        <f t="shared" si="2"/>
        <v>1</v>
      </c>
      <c r="L31" s="24" t="b">
        <f t="shared" si="9"/>
        <v>1</v>
      </c>
      <c r="M31" s="25">
        <f t="shared" si="0"/>
        <v>0</v>
      </c>
      <c r="N31" s="79" t="s">
        <v>112</v>
      </c>
      <c r="O31" s="174">
        <v>537.85699999999997</v>
      </c>
      <c r="P31" s="174"/>
    </row>
    <row r="32" spans="2:16">
      <c r="B32" s="5" t="s">
        <v>113</v>
      </c>
      <c r="C32" s="156">
        <v>264.26299999999998</v>
      </c>
      <c r="D32" s="156"/>
      <c r="E32" s="156">
        <v>3.6150000000000002</v>
      </c>
      <c r="F32" s="156"/>
      <c r="G32" s="29">
        <f t="shared" ref="G32:G33" si="12">C53-E53-C32</f>
        <v>0</v>
      </c>
      <c r="H32" s="30"/>
      <c r="I32" s="31"/>
      <c r="J32" s="31"/>
      <c r="K32" s="24" t="b">
        <f t="shared" si="2"/>
        <v>1</v>
      </c>
      <c r="L32" s="24" t="b">
        <f>E32=O32</f>
        <v>1</v>
      </c>
      <c r="M32" s="25">
        <f t="shared" si="0"/>
        <v>0</v>
      </c>
      <c r="N32" s="79" t="s">
        <v>113</v>
      </c>
      <c r="O32" s="174">
        <v>3.6150000000000002</v>
      </c>
      <c r="P32" s="174"/>
    </row>
    <row r="33" spans="2:19">
      <c r="B33" s="5" t="s">
        <v>114</v>
      </c>
      <c r="C33" s="156">
        <v>-122.267</v>
      </c>
      <c r="D33" s="156"/>
      <c r="E33" s="156">
        <v>534.24199999999996</v>
      </c>
      <c r="F33" s="156"/>
      <c r="G33" s="29">
        <f t="shared" si="12"/>
        <v>0</v>
      </c>
      <c r="H33" s="30" t="b">
        <f>ROUND(E33,4)=ROUND(E31-E32,4)</f>
        <v>1</v>
      </c>
      <c r="I33" s="31"/>
      <c r="J33" s="31"/>
      <c r="K33" s="24" t="b">
        <f t="shared" si="2"/>
        <v>1</v>
      </c>
      <c r="L33" s="24" t="b">
        <f t="shared" ref="L33:L45" si="13">E33=O33</f>
        <v>1</v>
      </c>
      <c r="M33" s="25">
        <f t="shared" si="0"/>
        <v>0</v>
      </c>
      <c r="N33" s="79" t="s">
        <v>114</v>
      </c>
      <c r="O33" s="174">
        <v>534.24199999999996</v>
      </c>
      <c r="P33" s="174"/>
    </row>
    <row r="34" spans="2:19">
      <c r="B34" s="2" t="s">
        <v>26</v>
      </c>
      <c r="C34" s="169"/>
      <c r="D34" s="169"/>
      <c r="E34" s="169"/>
      <c r="F34" s="169"/>
      <c r="G34" s="26"/>
      <c r="H34" s="30"/>
      <c r="I34" s="31"/>
      <c r="J34" s="31"/>
      <c r="K34" s="24" t="b">
        <f t="shared" si="2"/>
        <v>1</v>
      </c>
      <c r="L34" s="24" t="b">
        <f t="shared" si="13"/>
        <v>1</v>
      </c>
      <c r="M34" s="25">
        <f t="shared" si="0"/>
        <v>0</v>
      </c>
      <c r="N34" s="80" t="s">
        <v>26</v>
      </c>
      <c r="O34" s="171"/>
      <c r="P34" s="171"/>
    </row>
    <row r="35" spans="2:19">
      <c r="B35" s="5" t="s">
        <v>112</v>
      </c>
      <c r="C35" s="156">
        <v>458.536</v>
      </c>
      <c r="D35" s="156"/>
      <c r="E35" s="170">
        <v>0</v>
      </c>
      <c r="F35" s="170"/>
      <c r="G35" s="29">
        <f>C56-E56-C35</f>
        <v>0</v>
      </c>
      <c r="H35" s="30"/>
      <c r="I35" s="31"/>
      <c r="J35" s="31"/>
      <c r="K35" s="24" t="b">
        <f t="shared" si="2"/>
        <v>1</v>
      </c>
      <c r="L35" s="24" t="b">
        <f t="shared" si="13"/>
        <v>1</v>
      </c>
      <c r="M35" s="25">
        <f t="shared" si="0"/>
        <v>0</v>
      </c>
      <c r="N35" s="80" t="s">
        <v>112</v>
      </c>
      <c r="O35" s="172">
        <v>0</v>
      </c>
      <c r="P35" s="172"/>
    </row>
    <row r="36" spans="2:19">
      <c r="B36" s="5" t="s">
        <v>113</v>
      </c>
      <c r="C36" s="156">
        <v>0.48099999999999998</v>
      </c>
      <c r="D36" s="156"/>
      <c r="E36" s="170">
        <v>0</v>
      </c>
      <c r="F36" s="170"/>
      <c r="G36" s="29">
        <f t="shared" ref="G36:G37" si="14">C57-E57-C36</f>
        <v>0</v>
      </c>
      <c r="H36" s="30"/>
      <c r="I36" s="31"/>
      <c r="J36" s="31"/>
      <c r="K36" s="24" t="b">
        <f t="shared" si="2"/>
        <v>1</v>
      </c>
      <c r="L36" s="24" t="b">
        <f t="shared" si="13"/>
        <v>1</v>
      </c>
      <c r="M36" s="25">
        <f t="shared" si="0"/>
        <v>0</v>
      </c>
      <c r="N36" s="80" t="s">
        <v>113</v>
      </c>
      <c r="O36" s="172">
        <v>0</v>
      </c>
      <c r="P36" s="172"/>
    </row>
    <row r="37" spans="2:19">
      <c r="B37" s="5" t="s">
        <v>114</v>
      </c>
      <c r="C37" s="156">
        <v>458.05500000000001</v>
      </c>
      <c r="D37" s="156"/>
      <c r="E37" s="170">
        <v>0</v>
      </c>
      <c r="F37" s="170"/>
      <c r="G37" s="29">
        <f t="shared" si="14"/>
        <v>0</v>
      </c>
      <c r="H37" s="30" t="b">
        <f>ROUND(E37,4)=ROUND(E35-E36,4)</f>
        <v>1</v>
      </c>
      <c r="I37" s="31"/>
      <c r="J37" s="31"/>
      <c r="K37" s="24" t="b">
        <f t="shared" si="2"/>
        <v>1</v>
      </c>
      <c r="L37" s="24" t="b">
        <f t="shared" si="13"/>
        <v>1</v>
      </c>
      <c r="M37" s="25">
        <f t="shared" si="0"/>
        <v>0</v>
      </c>
      <c r="N37" s="80" t="s">
        <v>114</v>
      </c>
      <c r="O37" s="172">
        <v>0</v>
      </c>
      <c r="P37" s="172"/>
    </row>
    <row r="38" spans="2:19">
      <c r="B38" s="2" t="s">
        <v>27</v>
      </c>
      <c r="C38" s="169"/>
      <c r="D38" s="169"/>
      <c r="E38" s="169"/>
      <c r="F38" s="169"/>
      <c r="G38" s="26"/>
      <c r="H38" s="30"/>
      <c r="I38" s="31"/>
      <c r="J38" s="31"/>
      <c r="K38" s="24" t="b">
        <f t="shared" si="2"/>
        <v>1</v>
      </c>
      <c r="L38" s="24" t="b">
        <f t="shared" si="13"/>
        <v>1</v>
      </c>
      <c r="M38" s="25">
        <f t="shared" si="0"/>
        <v>0</v>
      </c>
      <c r="N38" s="80" t="s">
        <v>27</v>
      </c>
      <c r="O38" s="171"/>
      <c r="P38" s="171"/>
    </row>
    <row r="39" spans="2:19">
      <c r="B39" s="5" t="s">
        <v>112</v>
      </c>
      <c r="C39" s="156">
        <v>0.61399999999999999</v>
      </c>
      <c r="D39" s="156"/>
      <c r="E39" s="156">
        <v>0</v>
      </c>
      <c r="F39" s="156"/>
      <c r="G39" s="29">
        <f>C60-E60-C39</f>
        <v>0</v>
      </c>
      <c r="H39" s="30"/>
      <c r="I39" s="31"/>
      <c r="J39" s="31"/>
      <c r="K39" s="24" t="b">
        <f t="shared" si="2"/>
        <v>1</v>
      </c>
      <c r="L39" s="24" t="b">
        <f t="shared" si="13"/>
        <v>1</v>
      </c>
      <c r="M39" s="25">
        <f t="shared" si="0"/>
        <v>0</v>
      </c>
      <c r="N39" s="80" t="s">
        <v>112</v>
      </c>
      <c r="O39" s="173">
        <v>0</v>
      </c>
      <c r="P39" s="173"/>
    </row>
    <row r="40" spans="2:19">
      <c r="B40" s="5" t="s">
        <v>113</v>
      </c>
      <c r="C40" s="156">
        <v>0</v>
      </c>
      <c r="D40" s="156"/>
      <c r="E40" s="156">
        <v>0</v>
      </c>
      <c r="F40" s="156"/>
      <c r="G40" s="29">
        <f>C61-E61-C40</f>
        <v>0</v>
      </c>
      <c r="H40" s="27"/>
      <c r="I40" s="28"/>
      <c r="J40" s="28"/>
      <c r="K40" s="24" t="b">
        <f t="shared" si="2"/>
        <v>1</v>
      </c>
      <c r="L40" s="24" t="b">
        <f t="shared" si="13"/>
        <v>1</v>
      </c>
      <c r="M40" s="25">
        <f t="shared" si="0"/>
        <v>0</v>
      </c>
      <c r="N40" s="80" t="s">
        <v>113</v>
      </c>
      <c r="O40" s="173">
        <v>0</v>
      </c>
      <c r="P40" s="173"/>
    </row>
    <row r="41" spans="2:19">
      <c r="B41" s="5" t="s">
        <v>114</v>
      </c>
      <c r="C41" s="156">
        <v>0.61399999999999999</v>
      </c>
      <c r="D41" s="156"/>
      <c r="E41" s="156">
        <v>0</v>
      </c>
      <c r="F41" s="156"/>
      <c r="G41" s="29">
        <f t="shared" ref="G41" si="15">C62-E62-C41</f>
        <v>0</v>
      </c>
      <c r="H41" s="30" t="b">
        <f>ROUND(E41,4)=ROUND(E39-E40,4)</f>
        <v>1</v>
      </c>
      <c r="I41" s="28"/>
      <c r="J41" s="28"/>
      <c r="K41" s="24" t="b">
        <f t="shared" si="2"/>
        <v>1</v>
      </c>
      <c r="L41" s="24" t="b">
        <f t="shared" si="13"/>
        <v>1</v>
      </c>
      <c r="M41" s="25">
        <f t="shared" si="0"/>
        <v>0</v>
      </c>
      <c r="N41" s="80" t="s">
        <v>114</v>
      </c>
      <c r="O41" s="173">
        <v>0</v>
      </c>
      <c r="P41" s="173"/>
    </row>
    <row r="42" spans="2:19">
      <c r="B42" s="1" t="s">
        <v>116</v>
      </c>
      <c r="C42" s="169">
        <f>+C46+C50+C54+C58+C62</f>
        <v>70695.062999999995</v>
      </c>
      <c r="D42" s="169"/>
      <c r="E42" s="169">
        <f>+E46+E50+E54+E58+E62</f>
        <v>76792.701000000001</v>
      </c>
      <c r="F42" s="169"/>
      <c r="G42" s="26"/>
      <c r="H42" s="27"/>
      <c r="I42" s="28"/>
      <c r="J42" s="28"/>
      <c r="K42" s="24" t="b">
        <f t="shared" si="2"/>
        <v>1</v>
      </c>
      <c r="L42" s="24" t="b">
        <f t="shared" si="13"/>
        <v>1</v>
      </c>
      <c r="M42" s="25">
        <f t="shared" si="0"/>
        <v>0</v>
      </c>
      <c r="N42" s="79" t="s">
        <v>116</v>
      </c>
      <c r="O42" s="175">
        <f>O46+O54</f>
        <v>76792.701000000001</v>
      </c>
      <c r="P42" s="175"/>
      <c r="Q42" s="66">
        <f>-C43</f>
        <v>0</v>
      </c>
      <c r="R42" s="66">
        <f>+E43</f>
        <v>0</v>
      </c>
      <c r="S42" s="67" t="str">
        <f>+B43</f>
        <v>Kategoria A</v>
      </c>
    </row>
    <row r="43" spans="2:19">
      <c r="B43" s="2" t="s">
        <v>24</v>
      </c>
      <c r="C43" s="169"/>
      <c r="D43" s="169"/>
      <c r="E43" s="169"/>
      <c r="F43" s="169"/>
      <c r="G43" s="26"/>
      <c r="H43" s="27"/>
      <c r="I43" s="28"/>
      <c r="J43" s="28"/>
      <c r="K43" s="24" t="b">
        <f t="shared" si="2"/>
        <v>1</v>
      </c>
      <c r="L43" s="24" t="b">
        <f t="shared" si="13"/>
        <v>1</v>
      </c>
      <c r="M43" s="25">
        <f t="shared" si="0"/>
        <v>0</v>
      </c>
      <c r="N43" s="79" t="s">
        <v>24</v>
      </c>
      <c r="O43" s="176"/>
      <c r="P43" s="176"/>
      <c r="Q43" s="65">
        <f>-C44</f>
        <v>-324267.19</v>
      </c>
      <c r="R43" s="65">
        <f>+E44</f>
        <v>223383.71299999999</v>
      </c>
      <c r="S43" t="str">
        <f>+B44</f>
        <v>Liczba zbytych jednostek uczestnictwa</v>
      </c>
    </row>
    <row r="44" spans="2:19">
      <c r="B44" s="5" t="s">
        <v>112</v>
      </c>
      <c r="C44" s="156">
        <v>324267.19</v>
      </c>
      <c r="D44" s="156"/>
      <c r="E44" s="200">
        <f>223802.965-419.252</f>
        <v>223383.71299999999</v>
      </c>
      <c r="F44" s="200"/>
      <c r="G44" s="26"/>
      <c r="H44" s="27"/>
      <c r="I44" s="28"/>
      <c r="J44" s="28"/>
      <c r="K44" s="24" t="b">
        <f t="shared" si="2"/>
        <v>1</v>
      </c>
      <c r="L44" s="24" t="b">
        <f t="shared" si="13"/>
        <v>1</v>
      </c>
      <c r="M44" s="25">
        <f t="shared" si="0"/>
        <v>0</v>
      </c>
      <c r="N44" s="79" t="s">
        <v>112</v>
      </c>
      <c r="O44" s="177">
        <v>223383.71299999999</v>
      </c>
      <c r="P44" s="177"/>
      <c r="Q44" s="65">
        <f t="shared" ref="Q44:Q48" si="16">-C45</f>
        <v>-254442.77100000001</v>
      </c>
      <c r="R44" s="65">
        <f t="shared" ref="R44:R48" si="17">+E45</f>
        <v>147125.25399999999</v>
      </c>
      <c r="S44" s="63" t="str">
        <f t="shared" ref="S44:S48" si="18">+B45</f>
        <v>Liczba odkupionych jednostek uczestnictwa</v>
      </c>
    </row>
    <row r="45" spans="2:19">
      <c r="B45" s="5" t="s">
        <v>113</v>
      </c>
      <c r="C45" s="156">
        <v>254442.77100000001</v>
      </c>
      <c r="D45" s="156"/>
      <c r="E45" s="200">
        <f>147544.506-419.252</f>
        <v>147125.25399999999</v>
      </c>
      <c r="F45" s="200"/>
      <c r="G45" s="26"/>
      <c r="H45" s="27"/>
      <c r="I45" s="28"/>
      <c r="J45" s="28"/>
      <c r="K45" s="24" t="b">
        <f>N45=B45</f>
        <v>1</v>
      </c>
      <c r="L45" s="24" t="b">
        <f t="shared" si="13"/>
        <v>1</v>
      </c>
      <c r="M45" s="25">
        <f>+O45-E45</f>
        <v>0</v>
      </c>
      <c r="N45" s="79" t="s">
        <v>113</v>
      </c>
      <c r="O45" s="177">
        <v>147125.25399999999</v>
      </c>
      <c r="P45" s="177"/>
      <c r="Q45" s="65">
        <f t="shared" si="16"/>
        <v>-69824.418999999994</v>
      </c>
      <c r="R45" s="65">
        <f t="shared" si="17"/>
        <v>76258.459000000003</v>
      </c>
      <c r="S45" s="63" t="str">
        <f t="shared" si="18"/>
        <v>Saldo zmian</v>
      </c>
    </row>
    <row r="46" spans="2:19">
      <c r="B46" s="5" t="s">
        <v>114</v>
      </c>
      <c r="C46" s="156">
        <v>69824.418999999994</v>
      </c>
      <c r="D46" s="156"/>
      <c r="E46" s="156">
        <v>76258.459000000003</v>
      </c>
      <c r="F46" s="156"/>
      <c r="G46" s="25">
        <f>bilans!C25</f>
        <v>69824.418999999994</v>
      </c>
      <c r="H46" s="27" t="b">
        <f>G46=C46</f>
        <v>1</v>
      </c>
      <c r="I46" s="28"/>
      <c r="J46" s="28"/>
      <c r="K46" s="24" t="b">
        <f t="shared" si="2"/>
        <v>1</v>
      </c>
      <c r="L46" s="24" t="b">
        <f t="shared" ref="L46:L102" si="19">E46=O46</f>
        <v>1</v>
      </c>
      <c r="M46" s="25">
        <f t="shared" ref="M46:M102" si="20">+O46-E46</f>
        <v>0</v>
      </c>
      <c r="N46" s="79" t="s">
        <v>114</v>
      </c>
      <c r="O46" s="174">
        <v>76258.459000000003</v>
      </c>
      <c r="P46" s="174"/>
      <c r="Q46" s="66">
        <f t="shared" si="16"/>
        <v>0</v>
      </c>
      <c r="R46" s="66">
        <f t="shared" si="17"/>
        <v>0</v>
      </c>
      <c r="S46" s="67" t="str">
        <f t="shared" si="18"/>
        <v>Kategoria E</v>
      </c>
    </row>
    <row r="47" spans="2:19">
      <c r="B47" s="2" t="s">
        <v>115</v>
      </c>
      <c r="C47" s="169"/>
      <c r="D47" s="169"/>
      <c r="E47" s="169"/>
      <c r="F47" s="169"/>
      <c r="G47" s="25"/>
      <c r="H47" s="27"/>
      <c r="I47" s="28"/>
      <c r="J47" s="28"/>
      <c r="K47" s="24" t="b">
        <f t="shared" si="2"/>
        <v>1</v>
      </c>
      <c r="L47" s="24" t="b">
        <f t="shared" si="19"/>
        <v>1</v>
      </c>
      <c r="M47" s="25">
        <f t="shared" si="20"/>
        <v>0</v>
      </c>
      <c r="N47" s="80" t="s">
        <v>115</v>
      </c>
      <c r="O47" s="171"/>
      <c r="P47" s="171"/>
      <c r="Q47" s="65">
        <f t="shared" si="16"/>
        <v>0</v>
      </c>
      <c r="R47" s="65">
        <f t="shared" si="17"/>
        <v>0</v>
      </c>
      <c r="S47" s="63" t="str">
        <f t="shared" si="18"/>
        <v>Liczba zbytych jednostek uczestnictwa</v>
      </c>
    </row>
    <row r="48" spans="2:19" ht="19.5">
      <c r="B48" s="5" t="s">
        <v>112</v>
      </c>
      <c r="C48" s="199">
        <f>8.691-8.691</f>
        <v>0</v>
      </c>
      <c r="D48" s="199"/>
      <c r="E48" s="199">
        <f>8.691-8.691</f>
        <v>0</v>
      </c>
      <c r="F48" s="199"/>
      <c r="G48" s="25"/>
      <c r="H48" s="27"/>
      <c r="I48" s="28" t="s">
        <v>155</v>
      </c>
      <c r="J48" s="28"/>
      <c r="K48" s="24" t="b">
        <f t="shared" si="2"/>
        <v>1</v>
      </c>
      <c r="L48" s="24" t="b">
        <f t="shared" si="19"/>
        <v>1</v>
      </c>
      <c r="M48" s="25">
        <f t="shared" si="20"/>
        <v>0</v>
      </c>
      <c r="N48" s="80" t="s">
        <v>112</v>
      </c>
      <c r="O48" s="173">
        <v>0</v>
      </c>
      <c r="P48" s="173"/>
      <c r="Q48" s="65">
        <f t="shared" si="16"/>
        <v>0</v>
      </c>
      <c r="R48" s="65">
        <f t="shared" si="17"/>
        <v>0</v>
      </c>
      <c r="S48" s="63" t="str">
        <f t="shared" si="18"/>
        <v>Liczba odkupionych jednostek uczestnictwa</v>
      </c>
    </row>
    <row r="49" spans="2:19" ht="19.5">
      <c r="B49" s="5" t="s">
        <v>113</v>
      </c>
      <c r="C49" s="199">
        <f>8.691-8.691</f>
        <v>0</v>
      </c>
      <c r="D49" s="199"/>
      <c r="E49" s="199">
        <f>8.691-8.691</f>
        <v>0</v>
      </c>
      <c r="F49" s="199"/>
      <c r="G49" s="25"/>
      <c r="H49" s="27"/>
      <c r="I49" s="28" t="s">
        <v>156</v>
      </c>
      <c r="J49" s="28"/>
      <c r="K49" s="24" t="b">
        <f t="shared" si="2"/>
        <v>1</v>
      </c>
      <c r="L49" s="24" t="b">
        <f t="shared" si="19"/>
        <v>1</v>
      </c>
      <c r="M49" s="25">
        <f t="shared" si="20"/>
        <v>0</v>
      </c>
      <c r="N49" s="80" t="s">
        <v>113</v>
      </c>
      <c r="O49" s="173">
        <v>0</v>
      </c>
      <c r="P49" s="173"/>
      <c r="Q49" s="66">
        <f t="shared" ref="Q49:Q56" si="21">-C51</f>
        <v>0</v>
      </c>
      <c r="R49" s="66">
        <f t="shared" ref="R49:R60" si="22">+E51</f>
        <v>0</v>
      </c>
      <c r="S49" s="67" t="str">
        <f t="shared" ref="S49:S60" si="23">+B51</f>
        <v>Kategoria F</v>
      </c>
    </row>
    <row r="50" spans="2:19">
      <c r="B50" s="5" t="s">
        <v>114</v>
      </c>
      <c r="C50" s="156">
        <v>0</v>
      </c>
      <c r="D50" s="156"/>
      <c r="E50" s="157">
        <v>0</v>
      </c>
      <c r="F50" s="158"/>
      <c r="G50" s="25">
        <v>0</v>
      </c>
      <c r="H50" s="27" t="b">
        <f>G50=C50</f>
        <v>1</v>
      </c>
      <c r="I50" s="28"/>
      <c r="J50" s="28"/>
      <c r="K50" s="24" t="b">
        <f t="shared" si="2"/>
        <v>1</v>
      </c>
      <c r="L50" s="24" t="b">
        <f t="shared" si="19"/>
        <v>1</v>
      </c>
      <c r="M50" s="25">
        <f t="shared" si="20"/>
        <v>0</v>
      </c>
      <c r="N50" s="80" t="s">
        <v>114</v>
      </c>
      <c r="O50" s="173">
        <v>0</v>
      </c>
      <c r="P50" s="173"/>
      <c r="Q50" s="65">
        <f t="shared" si="21"/>
        <v>-679.85299999999995</v>
      </c>
      <c r="R50" s="65">
        <f t="shared" si="22"/>
        <v>537.85699999999997</v>
      </c>
      <c r="S50" s="63" t="str">
        <f t="shared" si="23"/>
        <v>Liczba zbytych jednostek uczestnictwa</v>
      </c>
    </row>
    <row r="51" spans="2:19">
      <c r="B51" s="2" t="s">
        <v>25</v>
      </c>
      <c r="C51" s="169"/>
      <c r="D51" s="169"/>
      <c r="E51" s="169"/>
      <c r="F51" s="169"/>
      <c r="G51" s="25"/>
      <c r="H51" s="27"/>
      <c r="I51" s="28"/>
      <c r="J51" s="28"/>
      <c r="K51" s="24" t="b">
        <f t="shared" si="2"/>
        <v>1</v>
      </c>
      <c r="L51" s="24" t="b">
        <f t="shared" si="19"/>
        <v>1</v>
      </c>
      <c r="M51" s="25">
        <f t="shared" si="20"/>
        <v>0</v>
      </c>
      <c r="N51" s="79" t="s">
        <v>25</v>
      </c>
      <c r="O51" s="176"/>
      <c r="P51" s="176"/>
      <c r="Q51" s="65">
        <f t="shared" si="21"/>
        <v>-267.87799999999999</v>
      </c>
      <c r="R51" s="65">
        <f t="shared" si="22"/>
        <v>3.6150000000000002</v>
      </c>
      <c r="S51" s="63" t="str">
        <f t="shared" si="23"/>
        <v>Liczba odkupionych jednostek uczestnictwa</v>
      </c>
    </row>
    <row r="52" spans="2:19">
      <c r="B52" s="5" t="s">
        <v>112</v>
      </c>
      <c r="C52" s="156">
        <v>679.85299999999995</v>
      </c>
      <c r="D52" s="156"/>
      <c r="E52" s="156">
        <v>537.85699999999997</v>
      </c>
      <c r="F52" s="156"/>
      <c r="G52" s="25"/>
      <c r="H52" s="27"/>
      <c r="I52" s="28"/>
      <c r="J52" s="28"/>
      <c r="K52" s="24" t="b">
        <f t="shared" si="2"/>
        <v>1</v>
      </c>
      <c r="L52" s="24" t="b">
        <f t="shared" si="19"/>
        <v>1</v>
      </c>
      <c r="M52" s="25">
        <f t="shared" si="20"/>
        <v>0</v>
      </c>
      <c r="N52" s="79" t="s">
        <v>112</v>
      </c>
      <c r="O52" s="174">
        <v>537.85699999999997</v>
      </c>
      <c r="P52" s="174"/>
      <c r="Q52" s="65">
        <f t="shared" si="21"/>
        <v>-411.97500000000002</v>
      </c>
      <c r="R52" s="65">
        <f t="shared" si="22"/>
        <v>534.24199999999996</v>
      </c>
      <c r="S52" s="63" t="str">
        <f t="shared" si="23"/>
        <v>Saldo zmian</v>
      </c>
    </row>
    <row r="53" spans="2:19">
      <c r="B53" s="5" t="s">
        <v>113</v>
      </c>
      <c r="C53" s="156">
        <v>267.87799999999999</v>
      </c>
      <c r="D53" s="156"/>
      <c r="E53" s="156">
        <v>3.6150000000000002</v>
      </c>
      <c r="F53" s="156"/>
      <c r="G53" s="25"/>
      <c r="H53" s="27"/>
      <c r="I53" s="28"/>
      <c r="J53" s="28"/>
      <c r="K53" s="24" t="b">
        <f t="shared" si="2"/>
        <v>1</v>
      </c>
      <c r="L53" s="24" t="b">
        <f t="shared" si="19"/>
        <v>1</v>
      </c>
      <c r="M53" s="25">
        <f t="shared" si="20"/>
        <v>0</v>
      </c>
      <c r="N53" s="79" t="s">
        <v>113</v>
      </c>
      <c r="O53" s="174">
        <v>3.6150000000000002</v>
      </c>
      <c r="P53" s="174"/>
      <c r="Q53" s="66">
        <f t="shared" si="21"/>
        <v>0</v>
      </c>
      <c r="R53" s="66">
        <f t="shared" si="22"/>
        <v>0</v>
      </c>
      <c r="S53" s="67" t="str">
        <f t="shared" si="23"/>
        <v>Kategoria H</v>
      </c>
    </row>
    <row r="54" spans="2:19">
      <c r="B54" s="5" t="s">
        <v>114</v>
      </c>
      <c r="C54" s="156">
        <v>411.97500000000002</v>
      </c>
      <c r="D54" s="156"/>
      <c r="E54" s="156">
        <v>534.24199999999996</v>
      </c>
      <c r="F54" s="156"/>
      <c r="G54" s="25">
        <f>bilans!C26</f>
        <v>411.97500000000002</v>
      </c>
      <c r="H54" s="27" t="b">
        <f>G54=C54</f>
        <v>1</v>
      </c>
      <c r="I54" s="28"/>
      <c r="J54" s="28"/>
      <c r="K54" s="24" t="b">
        <f t="shared" si="2"/>
        <v>1</v>
      </c>
      <c r="L54" s="24" t="b">
        <f t="shared" si="19"/>
        <v>1</v>
      </c>
      <c r="M54" s="25">
        <f t="shared" si="20"/>
        <v>0</v>
      </c>
      <c r="N54" s="79" t="s">
        <v>114</v>
      </c>
      <c r="O54" s="174">
        <v>534.24199999999996</v>
      </c>
      <c r="P54" s="174"/>
      <c r="Q54" s="65">
        <f t="shared" si="21"/>
        <v>-458.536</v>
      </c>
      <c r="R54" s="65">
        <f t="shared" si="22"/>
        <v>0</v>
      </c>
      <c r="S54" s="63" t="str">
        <f t="shared" si="23"/>
        <v>Liczba zbytych jednostek uczestnictwa</v>
      </c>
    </row>
    <row r="55" spans="2:19">
      <c r="B55" s="2" t="s">
        <v>26</v>
      </c>
      <c r="C55" s="169"/>
      <c r="D55" s="169"/>
      <c r="E55" s="169"/>
      <c r="F55" s="169"/>
      <c r="G55" s="25"/>
      <c r="H55" s="27"/>
      <c r="I55" s="28"/>
      <c r="J55" s="28"/>
      <c r="K55" s="24" t="b">
        <f t="shared" si="2"/>
        <v>1</v>
      </c>
      <c r="L55" s="24" t="b">
        <f t="shared" si="19"/>
        <v>1</v>
      </c>
      <c r="M55" s="25">
        <f t="shared" si="20"/>
        <v>0</v>
      </c>
      <c r="N55" s="79" t="s">
        <v>26</v>
      </c>
      <c r="O55" s="169"/>
      <c r="P55" s="169"/>
      <c r="Q55" s="65">
        <f t="shared" si="21"/>
        <v>-0.48099999999999998</v>
      </c>
      <c r="R55" s="65">
        <f t="shared" si="22"/>
        <v>0</v>
      </c>
      <c r="S55" s="63" t="str">
        <f t="shared" si="23"/>
        <v>Liczba odkupionych jednostek uczestnictwa</v>
      </c>
    </row>
    <row r="56" spans="2:19">
      <c r="B56" s="5" t="s">
        <v>112</v>
      </c>
      <c r="C56" s="156">
        <v>458.536</v>
      </c>
      <c r="D56" s="156"/>
      <c r="E56" s="156">
        <v>0</v>
      </c>
      <c r="F56" s="156"/>
      <c r="G56" s="74"/>
      <c r="H56" s="32"/>
      <c r="I56" s="33"/>
      <c r="J56" s="33"/>
      <c r="K56" s="24" t="b">
        <f t="shared" si="2"/>
        <v>1</v>
      </c>
      <c r="L56" s="24" t="b">
        <f t="shared" si="19"/>
        <v>1</v>
      </c>
      <c r="M56" s="25">
        <f t="shared" si="20"/>
        <v>0</v>
      </c>
      <c r="N56" s="79" t="s">
        <v>112</v>
      </c>
      <c r="O56" s="170">
        <v>0</v>
      </c>
      <c r="P56" s="170"/>
      <c r="Q56" s="65">
        <f t="shared" si="21"/>
        <v>-458.05500000000001</v>
      </c>
      <c r="R56" s="65">
        <f t="shared" si="22"/>
        <v>0</v>
      </c>
      <c r="S56" s="63" t="str">
        <f t="shared" si="23"/>
        <v>Saldo zmian</v>
      </c>
    </row>
    <row r="57" spans="2:19">
      <c r="B57" s="5" t="s">
        <v>113</v>
      </c>
      <c r="C57" s="156">
        <v>0.48099999999999998</v>
      </c>
      <c r="D57" s="156"/>
      <c r="E57" s="156">
        <v>0</v>
      </c>
      <c r="F57" s="156"/>
      <c r="G57" s="25"/>
      <c r="H57" s="34"/>
      <c r="I57" s="35"/>
      <c r="J57" s="35"/>
      <c r="K57" s="24" t="b">
        <f t="shared" si="2"/>
        <v>1</v>
      </c>
      <c r="L57" s="24" t="b">
        <f t="shared" si="19"/>
        <v>1</v>
      </c>
      <c r="M57" s="25">
        <f t="shared" si="20"/>
        <v>0</v>
      </c>
      <c r="N57" s="79" t="s">
        <v>113</v>
      </c>
      <c r="O57" s="170">
        <v>0</v>
      </c>
      <c r="P57" s="170"/>
      <c r="Q57" s="67"/>
      <c r="R57" s="66">
        <f t="shared" si="22"/>
        <v>0</v>
      </c>
      <c r="S57" s="67" t="str">
        <f t="shared" si="23"/>
        <v>Kategoria V</v>
      </c>
    </row>
    <row r="58" spans="2:19">
      <c r="B58" s="5" t="s">
        <v>114</v>
      </c>
      <c r="C58" s="156">
        <v>458.05500000000001</v>
      </c>
      <c r="D58" s="156"/>
      <c r="E58" s="156">
        <v>0</v>
      </c>
      <c r="F58" s="156"/>
      <c r="G58" s="75">
        <f>bilans!C27</f>
        <v>458.05500000000001</v>
      </c>
      <c r="H58" s="27" t="b">
        <f>G58=C58</f>
        <v>1</v>
      </c>
      <c r="I58" s="35"/>
      <c r="J58" s="35"/>
      <c r="K58" s="24" t="b">
        <f t="shared" si="2"/>
        <v>1</v>
      </c>
      <c r="L58" s="24" t="b">
        <f t="shared" si="19"/>
        <v>1</v>
      </c>
      <c r="M58" s="25">
        <f t="shared" si="20"/>
        <v>0</v>
      </c>
      <c r="N58" s="79" t="s">
        <v>114</v>
      </c>
      <c r="O58" s="170">
        <v>0</v>
      </c>
      <c r="P58" s="170"/>
      <c r="Q58" s="65">
        <f>-C60</f>
        <v>-0.61399999999999999</v>
      </c>
      <c r="R58" s="65">
        <f t="shared" si="22"/>
        <v>0</v>
      </c>
      <c r="S58" s="63" t="str">
        <f t="shared" si="23"/>
        <v>Liczba zbytych jednostek uczestnictwa</v>
      </c>
    </row>
    <row r="59" spans="2:19">
      <c r="B59" s="2" t="s">
        <v>27</v>
      </c>
      <c r="C59" s="169"/>
      <c r="D59" s="169"/>
      <c r="E59" s="169"/>
      <c r="F59" s="169"/>
      <c r="G59" s="75"/>
      <c r="H59" s="34"/>
      <c r="I59" s="35"/>
      <c r="J59" s="35"/>
      <c r="K59" s="24" t="b">
        <f t="shared" si="2"/>
        <v>1</v>
      </c>
      <c r="L59" s="24" t="b">
        <f t="shared" si="19"/>
        <v>1</v>
      </c>
      <c r="M59" s="25">
        <f t="shared" si="20"/>
        <v>0</v>
      </c>
      <c r="N59" s="79" t="s">
        <v>27</v>
      </c>
      <c r="O59" s="169"/>
      <c r="P59" s="169"/>
      <c r="Q59" s="65">
        <f>-C61</f>
        <v>0</v>
      </c>
      <c r="R59" s="65">
        <f t="shared" si="22"/>
        <v>0</v>
      </c>
      <c r="S59" s="63" t="str">
        <f t="shared" si="23"/>
        <v>Liczba odkupionych jednostek uczestnictwa</v>
      </c>
    </row>
    <row r="60" spans="2:19">
      <c r="B60" s="5" t="s">
        <v>112</v>
      </c>
      <c r="C60" s="156">
        <v>0.61399999999999999</v>
      </c>
      <c r="D60" s="156"/>
      <c r="E60" s="156">
        <v>0</v>
      </c>
      <c r="F60" s="156"/>
      <c r="G60" s="75"/>
      <c r="H60" s="34"/>
      <c r="I60" s="35"/>
      <c r="J60" s="35"/>
      <c r="K60" s="24" t="b">
        <f t="shared" si="2"/>
        <v>1</v>
      </c>
      <c r="L60" s="24" t="b">
        <f t="shared" si="19"/>
        <v>1</v>
      </c>
      <c r="M60" s="25">
        <f t="shared" si="20"/>
        <v>0</v>
      </c>
      <c r="N60" s="79" t="s">
        <v>112</v>
      </c>
      <c r="O60" s="170">
        <v>0</v>
      </c>
      <c r="P60" s="170"/>
      <c r="Q60" s="65">
        <f>-C62</f>
        <v>-0.61399999999999999</v>
      </c>
      <c r="R60" s="65">
        <f t="shared" si="22"/>
        <v>0</v>
      </c>
      <c r="S60" s="63" t="str">
        <f t="shared" si="23"/>
        <v>Saldo zmian</v>
      </c>
    </row>
    <row r="61" spans="2:19">
      <c r="B61" s="5" t="s">
        <v>113</v>
      </c>
      <c r="C61" s="156">
        <v>0</v>
      </c>
      <c r="D61" s="156"/>
      <c r="E61" s="156">
        <v>0</v>
      </c>
      <c r="F61" s="156"/>
      <c r="G61" s="75"/>
      <c r="H61" s="34"/>
      <c r="I61" s="35"/>
      <c r="J61" s="35"/>
      <c r="K61" s="24" t="b">
        <f t="shared" si="2"/>
        <v>1</v>
      </c>
      <c r="L61" s="24" t="b">
        <f t="shared" si="19"/>
        <v>1</v>
      </c>
      <c r="M61" s="25">
        <f t="shared" si="20"/>
        <v>0</v>
      </c>
      <c r="N61" s="79" t="s">
        <v>113</v>
      </c>
      <c r="O61" s="170">
        <v>0</v>
      </c>
      <c r="P61" s="170"/>
    </row>
    <row r="62" spans="2:19">
      <c r="B62" s="5" t="s">
        <v>114</v>
      </c>
      <c r="C62" s="156">
        <v>0.61399999999999999</v>
      </c>
      <c r="D62" s="156"/>
      <c r="E62" s="156">
        <v>0</v>
      </c>
      <c r="F62" s="156"/>
      <c r="G62" s="75">
        <f>bilans!C28</f>
        <v>0.61399999999999999</v>
      </c>
      <c r="H62" s="27" t="b">
        <f>G62=C62</f>
        <v>1</v>
      </c>
      <c r="I62" s="35"/>
      <c r="J62" s="35"/>
      <c r="K62" s="24" t="b">
        <f t="shared" si="2"/>
        <v>1</v>
      </c>
      <c r="L62" s="24" t="b">
        <f t="shared" si="19"/>
        <v>1</v>
      </c>
      <c r="M62" s="25">
        <f t="shared" si="20"/>
        <v>0</v>
      </c>
      <c r="N62" s="79" t="s">
        <v>114</v>
      </c>
      <c r="O62" s="170">
        <v>0</v>
      </c>
      <c r="P62" s="170"/>
    </row>
    <row r="63" spans="2:19">
      <c r="B63" s="1" t="s">
        <v>2</v>
      </c>
      <c r="C63" s="165">
        <v>0</v>
      </c>
      <c r="D63" s="166"/>
      <c r="E63" s="165">
        <v>0</v>
      </c>
      <c r="F63" s="166"/>
      <c r="G63" s="36"/>
      <c r="H63" s="34"/>
      <c r="I63" s="35"/>
      <c r="J63" s="35"/>
      <c r="K63" s="24" t="b">
        <f t="shared" si="2"/>
        <v>1</v>
      </c>
      <c r="L63" s="24" t="b">
        <f t="shared" si="19"/>
        <v>1</v>
      </c>
      <c r="M63" s="25">
        <f t="shared" si="20"/>
        <v>0</v>
      </c>
      <c r="N63" s="79" t="s">
        <v>2</v>
      </c>
      <c r="O63" s="181">
        <v>0</v>
      </c>
      <c r="P63" s="182"/>
    </row>
    <row r="64" spans="2:19">
      <c r="B64" s="6" t="s">
        <v>117</v>
      </c>
      <c r="C64" s="167"/>
      <c r="D64" s="168"/>
      <c r="E64" s="167"/>
      <c r="F64" s="168"/>
      <c r="G64" s="36"/>
      <c r="H64" s="34"/>
      <c r="I64" s="35"/>
      <c r="J64" s="35"/>
      <c r="K64" s="24" t="b">
        <f t="shared" si="2"/>
        <v>1</v>
      </c>
      <c r="L64" s="24" t="b">
        <f t="shared" si="19"/>
        <v>1</v>
      </c>
      <c r="M64" s="25">
        <f t="shared" si="20"/>
        <v>0</v>
      </c>
      <c r="N64" s="81" t="s">
        <v>117</v>
      </c>
      <c r="O64" s="167"/>
      <c r="P64" s="168"/>
    </row>
    <row r="65" spans="2:22" ht="19.5">
      <c r="B65" s="7" t="s">
        <v>118</v>
      </c>
      <c r="C65" s="159"/>
      <c r="D65" s="160"/>
      <c r="E65" s="159"/>
      <c r="F65" s="160"/>
      <c r="G65" s="36"/>
      <c r="H65" s="34"/>
      <c r="I65" s="35"/>
      <c r="J65" s="35"/>
      <c r="K65" s="24" t="b">
        <f t="shared" si="2"/>
        <v>1</v>
      </c>
      <c r="L65" s="24" t="b">
        <f t="shared" si="19"/>
        <v>1</v>
      </c>
      <c r="M65" s="25">
        <f t="shared" si="20"/>
        <v>0</v>
      </c>
      <c r="N65" s="82" t="s">
        <v>118</v>
      </c>
      <c r="O65" s="159"/>
      <c r="P65" s="160"/>
    </row>
    <row r="66" spans="2:22">
      <c r="B66" s="8" t="s">
        <v>24</v>
      </c>
      <c r="C66" s="159">
        <v>97.26</v>
      </c>
      <c r="D66" s="160"/>
      <c r="E66" s="159">
        <v>100.69</v>
      </c>
      <c r="F66" s="160"/>
      <c r="G66" s="36">
        <f>bilans!D30</f>
        <v>97.26</v>
      </c>
      <c r="H66" s="34" t="b">
        <f>G66=C66</f>
        <v>1</v>
      </c>
      <c r="I66" s="35"/>
      <c r="J66" s="35"/>
      <c r="K66" s="24" t="b">
        <f t="shared" si="2"/>
        <v>1</v>
      </c>
      <c r="L66" s="24" t="b">
        <f t="shared" si="19"/>
        <v>1</v>
      </c>
      <c r="M66" s="25">
        <f t="shared" si="20"/>
        <v>0</v>
      </c>
      <c r="N66" s="82" t="s">
        <v>24</v>
      </c>
      <c r="O66" s="159">
        <v>100.69</v>
      </c>
      <c r="P66" s="160"/>
    </row>
    <row r="67" spans="2:22">
      <c r="B67" s="8" t="s">
        <v>25</v>
      </c>
      <c r="C67" s="159">
        <v>97.81</v>
      </c>
      <c r="D67" s="160"/>
      <c r="E67" s="154">
        <v>0</v>
      </c>
      <c r="F67" s="155"/>
      <c r="G67" s="36">
        <f>bilans!D31</f>
        <v>97.81</v>
      </c>
      <c r="H67" s="34" t="b">
        <f>G67=C67</f>
        <v>1</v>
      </c>
      <c r="I67" s="35"/>
      <c r="J67" s="35"/>
      <c r="K67" s="24" t="b">
        <f t="shared" si="2"/>
        <v>1</v>
      </c>
      <c r="L67" s="24" t="b">
        <f t="shared" si="19"/>
        <v>1</v>
      </c>
      <c r="M67" s="92">
        <f>+O67-E67</f>
        <v>0</v>
      </c>
      <c r="N67" s="82" t="s">
        <v>25</v>
      </c>
      <c r="O67" s="154">
        <v>0</v>
      </c>
      <c r="P67" s="155"/>
    </row>
    <row r="68" spans="2:22" ht="19.5">
      <c r="B68" s="7" t="s">
        <v>119</v>
      </c>
      <c r="C68" s="159"/>
      <c r="D68" s="160"/>
      <c r="E68" s="159"/>
      <c r="F68" s="160"/>
      <c r="G68" s="36"/>
      <c r="H68" s="34"/>
      <c r="I68" s="35"/>
      <c r="J68" s="35"/>
      <c r="K68" s="24" t="b">
        <f t="shared" ref="K68:K102" si="24">N68=B68</f>
        <v>1</v>
      </c>
      <c r="L68" s="24" t="b">
        <f t="shared" si="19"/>
        <v>1</v>
      </c>
      <c r="M68" s="25">
        <f t="shared" si="20"/>
        <v>0</v>
      </c>
      <c r="N68" s="82" t="s">
        <v>119</v>
      </c>
      <c r="O68" s="159"/>
      <c r="P68" s="160"/>
    </row>
    <row r="69" spans="2:22">
      <c r="B69" s="8" t="s">
        <v>24</v>
      </c>
      <c r="C69" s="159">
        <v>124.88</v>
      </c>
      <c r="D69" s="160"/>
      <c r="E69" s="159">
        <v>97.26</v>
      </c>
      <c r="F69" s="160"/>
      <c r="G69" s="36">
        <f>bilans!C30</f>
        <v>124.88</v>
      </c>
      <c r="H69" s="37" t="b">
        <f>G69=C69</f>
        <v>1</v>
      </c>
      <c r="I69" s="38"/>
      <c r="J69" s="38"/>
      <c r="K69" s="24" t="b">
        <f t="shared" si="24"/>
        <v>1</v>
      </c>
      <c r="L69" s="24" t="b">
        <f t="shared" si="19"/>
        <v>1</v>
      </c>
      <c r="M69" s="25">
        <f t="shared" si="20"/>
        <v>0</v>
      </c>
      <c r="N69" s="82" t="s">
        <v>24</v>
      </c>
      <c r="O69" s="159">
        <v>97.26</v>
      </c>
      <c r="P69" s="160"/>
    </row>
    <row r="70" spans="2:22">
      <c r="B70" s="8" t="s">
        <v>25</v>
      </c>
      <c r="C70" s="159">
        <v>127.82</v>
      </c>
      <c r="D70" s="160"/>
      <c r="E70" s="159">
        <v>97.81</v>
      </c>
      <c r="F70" s="160"/>
      <c r="G70" s="36">
        <f>bilans!C31</f>
        <v>127.82</v>
      </c>
      <c r="H70" s="37" t="b">
        <f t="shared" ref="H70:H72" si="25">G70=C70</f>
        <v>1</v>
      </c>
      <c r="I70" s="38"/>
      <c r="J70" s="38"/>
      <c r="K70" s="24" t="b">
        <f t="shared" si="24"/>
        <v>1</v>
      </c>
      <c r="L70" s="24" t="b">
        <f t="shared" si="19"/>
        <v>1</v>
      </c>
      <c r="M70" s="25">
        <f t="shared" si="20"/>
        <v>0</v>
      </c>
      <c r="N70" s="82" t="s">
        <v>25</v>
      </c>
      <c r="O70" s="159">
        <v>97.81</v>
      </c>
      <c r="P70" s="160"/>
    </row>
    <row r="71" spans="2:22">
      <c r="B71" s="8" t="s">
        <v>26</v>
      </c>
      <c r="C71" s="159">
        <v>127.12</v>
      </c>
      <c r="D71" s="160"/>
      <c r="E71" s="154">
        <v>0</v>
      </c>
      <c r="F71" s="155"/>
      <c r="G71" s="36">
        <f>bilans!C32</f>
        <v>127.12</v>
      </c>
      <c r="H71" s="37" t="b">
        <f t="shared" si="25"/>
        <v>1</v>
      </c>
      <c r="I71" s="38"/>
      <c r="J71" s="38"/>
      <c r="K71" s="24" t="b">
        <f t="shared" si="24"/>
        <v>1</v>
      </c>
      <c r="L71" s="24" t="b">
        <f t="shared" si="19"/>
        <v>1</v>
      </c>
      <c r="M71" s="25">
        <f t="shared" si="20"/>
        <v>0</v>
      </c>
      <c r="N71" s="83" t="s">
        <v>26</v>
      </c>
      <c r="O71" s="154">
        <v>0</v>
      </c>
      <c r="P71" s="155"/>
    </row>
    <row r="72" spans="2:22">
      <c r="B72" s="8" t="s">
        <v>27</v>
      </c>
      <c r="C72" s="159">
        <v>126.03</v>
      </c>
      <c r="D72" s="160"/>
      <c r="E72" s="154">
        <v>0</v>
      </c>
      <c r="F72" s="155"/>
      <c r="G72" s="36">
        <f>bilans!C33</f>
        <v>126.03</v>
      </c>
      <c r="H72" s="37" t="b">
        <f t="shared" si="25"/>
        <v>1</v>
      </c>
      <c r="I72" s="38"/>
      <c r="J72" s="38"/>
      <c r="K72" s="24" t="b">
        <f t="shared" si="24"/>
        <v>1</v>
      </c>
      <c r="L72" s="24" t="b">
        <f t="shared" si="19"/>
        <v>1</v>
      </c>
      <c r="M72" s="25">
        <f t="shared" si="20"/>
        <v>0</v>
      </c>
      <c r="N72" s="83" t="s">
        <v>27</v>
      </c>
      <c r="O72" s="154">
        <v>0</v>
      </c>
      <c r="P72" s="155"/>
    </row>
    <row r="73" spans="2:22" ht="19.5">
      <c r="B73" s="7" t="s">
        <v>120</v>
      </c>
      <c r="C73" s="159"/>
      <c r="D73" s="160"/>
      <c r="E73" s="159"/>
      <c r="F73" s="160"/>
      <c r="G73" s="36"/>
      <c r="H73" s="39"/>
      <c r="I73" s="40"/>
      <c r="J73" s="40"/>
      <c r="K73" s="24" t="b">
        <f t="shared" si="24"/>
        <v>1</v>
      </c>
      <c r="L73" s="24" t="b">
        <f t="shared" si="19"/>
        <v>1</v>
      </c>
      <c r="M73" s="25">
        <f t="shared" si="20"/>
        <v>0</v>
      </c>
      <c r="N73" s="82" t="s">
        <v>120</v>
      </c>
      <c r="O73" s="159"/>
      <c r="P73" s="160"/>
    </row>
    <row r="74" spans="2:22">
      <c r="B74" s="8" t="s">
        <v>24</v>
      </c>
      <c r="C74" s="161">
        <v>28.4</v>
      </c>
      <c r="D74" s="162"/>
      <c r="E74" s="161">
        <v>-3.41</v>
      </c>
      <c r="F74" s="162"/>
      <c r="G74" s="36">
        <f>(C69-C66)/C66*100/365*365</f>
        <v>28.398108163684952</v>
      </c>
      <c r="H74" s="86">
        <f>G74-C74</f>
        <v>-1.8918363150461914E-3</v>
      </c>
      <c r="I74" s="42"/>
      <c r="J74" s="42"/>
      <c r="K74" s="24" t="b">
        <f t="shared" si="24"/>
        <v>1</v>
      </c>
      <c r="L74" s="24" t="b">
        <f t="shared" si="19"/>
        <v>1</v>
      </c>
      <c r="M74" s="25">
        <f t="shared" si="20"/>
        <v>0</v>
      </c>
      <c r="N74" s="82" t="s">
        <v>24</v>
      </c>
      <c r="O74" s="161">
        <v>-3.41</v>
      </c>
      <c r="P74" s="162"/>
    </row>
    <row r="75" spans="2:22">
      <c r="B75" s="8" t="s">
        <v>25</v>
      </c>
      <c r="C75" s="161">
        <v>30.68</v>
      </c>
      <c r="D75" s="162"/>
      <c r="E75" s="193">
        <v>-28.94</v>
      </c>
      <c r="F75" s="194"/>
      <c r="G75" s="36">
        <f t="shared" ref="G75" si="26">(C70-C67)/C67*100/365*365</f>
        <v>30.681934362539611</v>
      </c>
      <c r="H75" s="86">
        <f>G75-C75</f>
        <v>1.9343625396111008E-3</v>
      </c>
      <c r="I75" s="42"/>
      <c r="J75" s="42"/>
      <c r="K75" s="24" t="b">
        <f t="shared" si="24"/>
        <v>1</v>
      </c>
      <c r="L75" s="24" t="b">
        <f>E75=O75</f>
        <v>1</v>
      </c>
      <c r="M75" s="25">
        <f t="shared" si="20"/>
        <v>0</v>
      </c>
      <c r="N75" s="82" t="s">
        <v>25</v>
      </c>
      <c r="O75" s="163">
        <v>-28.94</v>
      </c>
      <c r="P75" s="164"/>
    </row>
    <row r="76" spans="2:22" ht="15" thickBot="1">
      <c r="B76" s="8" t="s">
        <v>26</v>
      </c>
      <c r="C76" s="195">
        <f>+G76</f>
        <v>7.6909686896855129</v>
      </c>
      <c r="D76" s="196"/>
      <c r="E76" s="154">
        <v>0</v>
      </c>
      <c r="F76" s="155"/>
      <c r="G76" s="36">
        <f>(C71-U81)/U81*100/365*V81</f>
        <v>7.6909686896855129</v>
      </c>
      <c r="H76" s="86">
        <f t="shared" ref="H76:H77" si="27">G76-C76</f>
        <v>0</v>
      </c>
      <c r="I76" s="42"/>
      <c r="J76" s="42"/>
      <c r="K76" s="24" t="b">
        <f t="shared" si="24"/>
        <v>1</v>
      </c>
      <c r="L76" s="24" t="b">
        <f t="shared" si="19"/>
        <v>1</v>
      </c>
      <c r="M76" s="25">
        <f t="shared" si="20"/>
        <v>0</v>
      </c>
      <c r="N76" s="83" t="s">
        <v>26</v>
      </c>
      <c r="O76" s="154">
        <v>0</v>
      </c>
      <c r="P76" s="155"/>
      <c r="Q76" s="48"/>
      <c r="R76" s="48"/>
      <c r="S76" s="48"/>
      <c r="T76" s="153" t="s">
        <v>153</v>
      </c>
      <c r="U76" s="153"/>
      <c r="V76" s="153"/>
    </row>
    <row r="77" spans="2:22">
      <c r="B77" s="8" t="s">
        <v>27</v>
      </c>
      <c r="C77" s="195">
        <f>+G77</f>
        <v>3.0587864154240014</v>
      </c>
      <c r="D77" s="196"/>
      <c r="E77" s="154">
        <v>0</v>
      </c>
      <c r="F77" s="155"/>
      <c r="G77" s="36">
        <f>(C72-U83)/U83*100/365*V83</f>
        <v>3.0587864154240014</v>
      </c>
      <c r="H77" s="86">
        <f t="shared" si="27"/>
        <v>0</v>
      </c>
      <c r="I77" s="42"/>
      <c r="J77" s="42"/>
      <c r="K77" s="24" t="b">
        <f t="shared" si="24"/>
        <v>1</v>
      </c>
      <c r="L77" s="24" t="b">
        <f t="shared" si="19"/>
        <v>1</v>
      </c>
      <c r="M77" s="25">
        <f t="shared" si="20"/>
        <v>0</v>
      </c>
      <c r="N77" s="83" t="s">
        <v>27</v>
      </c>
      <c r="O77" s="154">
        <v>0</v>
      </c>
      <c r="P77" s="155"/>
      <c r="Q77" s="52">
        <v>43798</v>
      </c>
      <c r="R77" s="53" t="s">
        <v>149</v>
      </c>
      <c r="S77" s="54">
        <v>127.87</v>
      </c>
      <c r="T77" s="48"/>
      <c r="U77" s="48"/>
      <c r="V77" s="48"/>
    </row>
    <row r="78" spans="2:22" ht="20.25" thickBot="1">
      <c r="B78" s="7" t="s">
        <v>121</v>
      </c>
      <c r="C78" s="85" t="s">
        <v>142</v>
      </c>
      <c r="D78" s="85" t="s">
        <v>143</v>
      </c>
      <c r="E78" s="85" t="s">
        <v>142</v>
      </c>
      <c r="F78" s="85" t="s">
        <v>143</v>
      </c>
      <c r="G78" s="36"/>
      <c r="H78" s="87"/>
      <c r="K78" s="24" t="b">
        <f t="shared" si="24"/>
        <v>1</v>
      </c>
      <c r="L78" s="24" t="b">
        <f t="shared" si="19"/>
        <v>1</v>
      </c>
      <c r="M78" s="25" t="e">
        <f t="shared" si="20"/>
        <v>#VALUE!</v>
      </c>
      <c r="N78" s="82" t="s">
        <v>121</v>
      </c>
      <c r="O78" s="68" t="s">
        <v>142</v>
      </c>
      <c r="P78" s="68" t="s">
        <v>143</v>
      </c>
      <c r="Q78" s="55">
        <v>43467</v>
      </c>
      <c r="R78" s="56" t="s">
        <v>149</v>
      </c>
      <c r="S78" s="57">
        <v>96.93</v>
      </c>
      <c r="T78" s="48"/>
      <c r="U78" s="48"/>
      <c r="V78" s="48"/>
    </row>
    <row r="79" spans="2:22">
      <c r="B79" s="8" t="s">
        <v>24</v>
      </c>
      <c r="C79" s="4">
        <v>96.93</v>
      </c>
      <c r="D79" s="9">
        <v>43467</v>
      </c>
      <c r="E79" s="4">
        <v>92.35</v>
      </c>
      <c r="F79" s="9">
        <v>43462</v>
      </c>
      <c r="G79" s="36">
        <f>S78</f>
        <v>96.93</v>
      </c>
      <c r="H79" s="41">
        <f>Q78</f>
        <v>43467</v>
      </c>
      <c r="I79" s="13" t="b">
        <f>C79=G79</f>
        <v>1</v>
      </c>
      <c r="J79" s="13" t="b">
        <f>D79=H79</f>
        <v>1</v>
      </c>
      <c r="K79" s="24" t="b">
        <f t="shared" si="24"/>
        <v>1</v>
      </c>
      <c r="L79" s="24" t="b">
        <f t="shared" si="19"/>
        <v>1</v>
      </c>
      <c r="M79" s="25">
        <f t="shared" si="20"/>
        <v>0</v>
      </c>
      <c r="N79" s="82" t="s">
        <v>24</v>
      </c>
      <c r="O79" s="4">
        <v>92.35</v>
      </c>
      <c r="P79" s="9">
        <v>43462</v>
      </c>
      <c r="Q79" s="52">
        <v>43798</v>
      </c>
      <c r="R79" s="53" t="s">
        <v>150</v>
      </c>
      <c r="S79" s="54">
        <v>130.68</v>
      </c>
      <c r="T79" s="48"/>
      <c r="U79" s="48"/>
      <c r="V79" s="48"/>
    </row>
    <row r="80" spans="2:22" ht="15" thickBot="1">
      <c r="B80" s="8" t="s">
        <v>115</v>
      </c>
      <c r="C80" s="64">
        <v>0</v>
      </c>
      <c r="D80" s="71">
        <v>0</v>
      </c>
      <c r="E80" s="94">
        <v>0</v>
      </c>
      <c r="F80" s="96">
        <v>0</v>
      </c>
      <c r="G80" s="12">
        <v>0</v>
      </c>
      <c r="H80" s="13">
        <v>0</v>
      </c>
      <c r="I80" s="13" t="b">
        <f t="shared" ref="I80:I83" si="28">C80=G80</f>
        <v>1</v>
      </c>
      <c r="J80" s="89" t="b">
        <f>D80=H80</f>
        <v>1</v>
      </c>
      <c r="K80" s="24" t="b">
        <f t="shared" si="24"/>
        <v>1</v>
      </c>
      <c r="L80" s="24" t="b">
        <f t="shared" si="19"/>
        <v>1</v>
      </c>
      <c r="M80" s="25">
        <f t="shared" si="20"/>
        <v>0</v>
      </c>
      <c r="N80" s="82" t="s">
        <v>115</v>
      </c>
      <c r="O80" s="64">
        <v>0</v>
      </c>
      <c r="P80" s="71">
        <v>0</v>
      </c>
      <c r="Q80" s="55">
        <v>43467</v>
      </c>
      <c r="R80" s="56" t="s">
        <v>150</v>
      </c>
      <c r="S80" s="57">
        <v>97.48</v>
      </c>
      <c r="T80" s="48"/>
      <c r="U80" s="48"/>
      <c r="V80" s="48"/>
    </row>
    <row r="81" spans="2:22">
      <c r="B81" s="8" t="s">
        <v>25</v>
      </c>
      <c r="C81" s="4">
        <v>97.48</v>
      </c>
      <c r="D81" s="9">
        <v>43467</v>
      </c>
      <c r="E81" s="94">
        <v>92.85789960355045</v>
      </c>
      <c r="F81" s="9">
        <v>43462</v>
      </c>
      <c r="G81" s="36">
        <f>+S80</f>
        <v>97.48</v>
      </c>
      <c r="H81" s="41">
        <f>Q80</f>
        <v>43467</v>
      </c>
      <c r="I81" s="13" t="b">
        <f t="shared" si="28"/>
        <v>1</v>
      </c>
      <c r="J81" s="13" t="b">
        <f t="shared" ref="J81:J83" si="29">D81=H81</f>
        <v>1</v>
      </c>
      <c r="K81" s="24" t="b">
        <f t="shared" si="24"/>
        <v>1</v>
      </c>
      <c r="L81" s="24" t="b">
        <f>E81=O81</f>
        <v>1</v>
      </c>
      <c r="M81" s="25">
        <f t="shared" si="20"/>
        <v>0</v>
      </c>
      <c r="N81" s="82" t="s">
        <v>25</v>
      </c>
      <c r="O81" s="69">
        <v>92.85789960355045</v>
      </c>
      <c r="P81" s="70">
        <v>43462</v>
      </c>
      <c r="Q81" s="52">
        <v>43798</v>
      </c>
      <c r="R81" s="53" t="s">
        <v>151</v>
      </c>
      <c r="S81" s="54">
        <v>129.93</v>
      </c>
      <c r="T81" s="49">
        <v>43524</v>
      </c>
      <c r="U81" s="50">
        <v>116.47</v>
      </c>
      <c r="V81" s="51">
        <f>+Q88-T81+1</f>
        <v>307</v>
      </c>
    </row>
    <row r="82" spans="2:22" ht="15" thickBot="1">
      <c r="B82" s="8" t="s">
        <v>26</v>
      </c>
      <c r="C82" s="4">
        <v>101.13</v>
      </c>
      <c r="D82" s="9">
        <v>43620</v>
      </c>
      <c r="E82" s="64">
        <v>0</v>
      </c>
      <c r="F82" s="71">
        <v>0</v>
      </c>
      <c r="G82" s="12">
        <f>+S82</f>
        <v>101.13</v>
      </c>
      <c r="H82" s="39">
        <f>Q82</f>
        <v>43620</v>
      </c>
      <c r="I82" s="13" t="b">
        <f t="shared" si="28"/>
        <v>1</v>
      </c>
      <c r="J82" s="13" t="b">
        <f t="shared" si="29"/>
        <v>1</v>
      </c>
      <c r="K82" s="24" t="b">
        <f t="shared" si="24"/>
        <v>1</v>
      </c>
      <c r="L82" s="24" t="b">
        <f t="shared" si="19"/>
        <v>1</v>
      </c>
      <c r="M82" s="25">
        <f t="shared" si="20"/>
        <v>0</v>
      </c>
      <c r="N82" s="83" t="s">
        <v>26</v>
      </c>
      <c r="O82" s="154">
        <v>0</v>
      </c>
      <c r="P82" s="155"/>
      <c r="Q82" s="58">
        <v>43620</v>
      </c>
      <c r="R82" s="59" t="s">
        <v>151</v>
      </c>
      <c r="S82" s="60">
        <v>101.13</v>
      </c>
      <c r="T82" s="48"/>
      <c r="U82" s="48"/>
      <c r="V82" s="48"/>
    </row>
    <row r="83" spans="2:22">
      <c r="B83" s="8" t="s">
        <v>27</v>
      </c>
      <c r="C83" s="4">
        <v>108.14</v>
      </c>
      <c r="D83" s="9">
        <v>43747</v>
      </c>
      <c r="E83" s="64">
        <v>0</v>
      </c>
      <c r="F83" s="71">
        <v>0</v>
      </c>
      <c r="G83" s="36">
        <f>+S84</f>
        <v>108.14</v>
      </c>
      <c r="H83" s="39">
        <f>Q84</f>
        <v>43747</v>
      </c>
      <c r="I83" s="13" t="b">
        <f t="shared" si="28"/>
        <v>1</v>
      </c>
      <c r="J83" s="13" t="b">
        <f t="shared" si="29"/>
        <v>1</v>
      </c>
      <c r="K83" s="24" t="b">
        <f t="shared" si="24"/>
        <v>1</v>
      </c>
      <c r="L83" s="24" t="b">
        <f t="shared" si="19"/>
        <v>1</v>
      </c>
      <c r="M83" s="25">
        <f t="shared" si="20"/>
        <v>0</v>
      </c>
      <c r="N83" s="83" t="s">
        <v>27</v>
      </c>
      <c r="O83" s="154">
        <v>0</v>
      </c>
      <c r="P83" s="155"/>
      <c r="Q83" s="52">
        <v>43798</v>
      </c>
      <c r="R83" s="53" t="s">
        <v>152</v>
      </c>
      <c r="S83" s="54">
        <v>128.82</v>
      </c>
      <c r="T83" s="49">
        <v>43735</v>
      </c>
      <c r="U83" s="50">
        <v>112.9</v>
      </c>
      <c r="V83" s="51">
        <f>+Q88-T83+1</f>
        <v>96</v>
      </c>
    </row>
    <row r="84" spans="2:22" ht="20.25" thickBot="1">
      <c r="B84" s="7" t="s">
        <v>122</v>
      </c>
      <c r="C84" s="85" t="s">
        <v>142</v>
      </c>
      <c r="D84" s="85" t="s">
        <v>143</v>
      </c>
      <c r="E84" s="85" t="s">
        <v>142</v>
      </c>
      <c r="F84" s="85" t="s">
        <v>143</v>
      </c>
      <c r="G84" s="36"/>
      <c r="H84" s="39"/>
      <c r="I84" s="39"/>
      <c r="J84" s="39"/>
      <c r="K84" s="24" t="b">
        <f t="shared" si="24"/>
        <v>1</v>
      </c>
      <c r="L84" s="24" t="b">
        <f t="shared" si="19"/>
        <v>1</v>
      </c>
      <c r="M84" s="25" t="e">
        <f>+O84-E84</f>
        <v>#VALUE!</v>
      </c>
      <c r="N84" s="82" t="s">
        <v>122</v>
      </c>
      <c r="O84" s="68" t="s">
        <v>142</v>
      </c>
      <c r="P84" s="68" t="s">
        <v>143</v>
      </c>
      <c r="Q84" s="58">
        <v>43747</v>
      </c>
      <c r="R84" s="59" t="s">
        <v>152</v>
      </c>
      <c r="S84" s="60">
        <v>108.14</v>
      </c>
      <c r="T84" s="48"/>
      <c r="U84" s="48"/>
      <c r="V84" s="48"/>
    </row>
    <row r="85" spans="2:22">
      <c r="B85" s="8" t="s">
        <v>24</v>
      </c>
      <c r="C85" s="4">
        <v>127.87</v>
      </c>
      <c r="D85" s="9">
        <v>43798</v>
      </c>
      <c r="E85" s="4">
        <v>132.08000000000001</v>
      </c>
      <c r="F85" s="9">
        <v>43347</v>
      </c>
      <c r="G85" s="12">
        <f>S77</f>
        <v>127.87</v>
      </c>
      <c r="H85" s="88">
        <f>Q77</f>
        <v>43798</v>
      </c>
      <c r="I85" s="39" t="b">
        <f>G85=C85</f>
        <v>1</v>
      </c>
      <c r="J85" s="39" t="b">
        <f>H85=D85</f>
        <v>1</v>
      </c>
      <c r="K85" s="24" t="b">
        <f t="shared" si="24"/>
        <v>1</v>
      </c>
      <c r="L85" s="24" t="b">
        <f t="shared" si="19"/>
        <v>1</v>
      </c>
      <c r="M85" s="25">
        <f t="shared" si="20"/>
        <v>0</v>
      </c>
      <c r="N85" s="82" t="s">
        <v>24</v>
      </c>
      <c r="O85" s="4">
        <v>132.08000000000001</v>
      </c>
      <c r="P85" s="9">
        <v>43347</v>
      </c>
      <c r="Q85" s="52">
        <v>43830</v>
      </c>
      <c r="R85" s="53" t="s">
        <v>149</v>
      </c>
      <c r="S85" s="54">
        <v>124.88</v>
      </c>
      <c r="T85" s="48"/>
      <c r="U85" s="48"/>
      <c r="V85" s="48"/>
    </row>
    <row r="86" spans="2:22">
      <c r="B86" s="8" t="s">
        <v>115</v>
      </c>
      <c r="C86" s="4">
        <v>0</v>
      </c>
      <c r="D86" s="71">
        <v>0</v>
      </c>
      <c r="E86" s="93">
        <v>0</v>
      </c>
      <c r="F86" s="95">
        <v>0</v>
      </c>
      <c r="G86" s="12">
        <v>0</v>
      </c>
      <c r="H86" s="13">
        <v>0</v>
      </c>
      <c r="I86" s="39" t="b">
        <f t="shared" ref="I86:I89" si="30">G86=C86</f>
        <v>1</v>
      </c>
      <c r="J86" s="90" t="b">
        <f t="shared" ref="J86:J89" si="31">H86=D86</f>
        <v>1</v>
      </c>
      <c r="K86" s="24" t="b">
        <f t="shared" si="24"/>
        <v>1</v>
      </c>
      <c r="L86" s="24" t="b">
        <f>E86=O86</f>
        <v>1</v>
      </c>
      <c r="M86" s="25">
        <f t="shared" si="20"/>
        <v>0</v>
      </c>
      <c r="N86" s="83" t="s">
        <v>115</v>
      </c>
      <c r="O86" s="72">
        <v>0</v>
      </c>
      <c r="P86" s="73">
        <v>0</v>
      </c>
      <c r="Q86" s="55">
        <v>43830</v>
      </c>
      <c r="R86" s="56" t="s">
        <v>150</v>
      </c>
      <c r="S86" s="57">
        <v>127.82</v>
      </c>
      <c r="T86" s="48"/>
      <c r="U86" s="48"/>
      <c r="V86" s="48"/>
    </row>
    <row r="87" spans="2:22">
      <c r="B87" s="8" t="s">
        <v>25</v>
      </c>
      <c r="C87" s="4">
        <v>130.68</v>
      </c>
      <c r="D87" s="9">
        <v>43798</v>
      </c>
      <c r="E87" s="4">
        <v>129.25</v>
      </c>
      <c r="F87" s="9">
        <v>43367</v>
      </c>
      <c r="G87" s="12">
        <f>S79</f>
        <v>130.68</v>
      </c>
      <c r="H87" s="88">
        <f>Q79</f>
        <v>43798</v>
      </c>
      <c r="I87" s="39" t="b">
        <f t="shared" si="30"/>
        <v>1</v>
      </c>
      <c r="J87" s="39" t="b">
        <f t="shared" si="31"/>
        <v>1</v>
      </c>
      <c r="K87" s="24" t="b">
        <f t="shared" si="24"/>
        <v>1</v>
      </c>
      <c r="L87" s="24" t="b">
        <f t="shared" si="19"/>
        <v>1</v>
      </c>
      <c r="M87" s="25">
        <f t="shared" si="20"/>
        <v>0</v>
      </c>
      <c r="N87" s="82" t="s">
        <v>25</v>
      </c>
      <c r="O87" s="4">
        <v>129.25</v>
      </c>
      <c r="P87" s="9">
        <v>43367</v>
      </c>
      <c r="Q87" s="55">
        <v>43830</v>
      </c>
      <c r="R87" s="56" t="s">
        <v>151</v>
      </c>
      <c r="S87" s="57">
        <v>127.12</v>
      </c>
      <c r="T87" s="48"/>
      <c r="U87" s="48"/>
      <c r="V87" s="48"/>
    </row>
    <row r="88" spans="2:22" ht="15" thickBot="1">
      <c r="B88" s="8" t="s">
        <v>26</v>
      </c>
      <c r="C88" s="4">
        <v>129.93</v>
      </c>
      <c r="D88" s="9">
        <v>43798</v>
      </c>
      <c r="E88" s="64">
        <v>0</v>
      </c>
      <c r="F88" s="71">
        <v>0</v>
      </c>
      <c r="G88" s="12">
        <f>S81</f>
        <v>129.93</v>
      </c>
      <c r="H88" s="88">
        <f>Q81</f>
        <v>43798</v>
      </c>
      <c r="I88" s="39" t="b">
        <f t="shared" si="30"/>
        <v>1</v>
      </c>
      <c r="J88" s="39" t="b">
        <f t="shared" si="31"/>
        <v>1</v>
      </c>
      <c r="K88" s="24" t="b">
        <f t="shared" si="24"/>
        <v>1</v>
      </c>
      <c r="L88" s="24" t="b">
        <f t="shared" si="19"/>
        <v>1</v>
      </c>
      <c r="M88" s="25">
        <f t="shared" si="20"/>
        <v>0</v>
      </c>
      <c r="N88" s="83" t="s">
        <v>26</v>
      </c>
      <c r="O88" s="72">
        <v>0</v>
      </c>
      <c r="P88" s="73">
        <v>0</v>
      </c>
      <c r="Q88" s="58">
        <v>43830</v>
      </c>
      <c r="R88" s="59" t="s">
        <v>152</v>
      </c>
      <c r="S88" s="60">
        <v>126.03</v>
      </c>
      <c r="T88" s="48"/>
      <c r="U88" s="48"/>
      <c r="V88" s="48"/>
    </row>
    <row r="89" spans="2:22">
      <c r="B89" s="8" t="s">
        <v>27</v>
      </c>
      <c r="C89" s="4">
        <v>128.82</v>
      </c>
      <c r="D89" s="9">
        <v>43798</v>
      </c>
      <c r="E89" s="64">
        <v>0</v>
      </c>
      <c r="F89" s="71">
        <v>0</v>
      </c>
      <c r="G89" s="12">
        <f>S83</f>
        <v>128.82</v>
      </c>
      <c r="H89" s="88">
        <f>Q83</f>
        <v>43798</v>
      </c>
      <c r="I89" s="39" t="b">
        <f t="shared" si="30"/>
        <v>1</v>
      </c>
      <c r="J89" s="39" t="b">
        <f t="shared" si="31"/>
        <v>1</v>
      </c>
      <c r="K89" s="24" t="b">
        <f t="shared" si="24"/>
        <v>1</v>
      </c>
      <c r="L89" s="24" t="b">
        <f t="shared" si="19"/>
        <v>1</v>
      </c>
      <c r="M89" s="25">
        <f t="shared" si="20"/>
        <v>0</v>
      </c>
      <c r="N89" s="83" t="s">
        <v>27</v>
      </c>
      <c r="O89" s="72">
        <v>0</v>
      </c>
      <c r="P89" s="73">
        <v>0</v>
      </c>
      <c r="Q89" s="63"/>
      <c r="R89" s="63"/>
      <c r="S89" s="63"/>
      <c r="T89" s="48"/>
      <c r="U89" s="48"/>
      <c r="V89" s="48"/>
    </row>
    <row r="90" spans="2:22" ht="19.5">
      <c r="B90" s="7" t="s">
        <v>123</v>
      </c>
      <c r="C90" s="85" t="s">
        <v>142</v>
      </c>
      <c r="D90" s="85" t="s">
        <v>143</v>
      </c>
      <c r="E90" s="85" t="s">
        <v>142</v>
      </c>
      <c r="F90" s="85" t="s">
        <v>143</v>
      </c>
      <c r="I90" s="44"/>
      <c r="J90" s="44"/>
      <c r="K90" s="24" t="b">
        <f t="shared" si="24"/>
        <v>1</v>
      </c>
      <c r="L90" s="24" t="b">
        <f t="shared" si="19"/>
        <v>1</v>
      </c>
      <c r="M90" s="25" t="e">
        <f t="shared" si="20"/>
        <v>#VALUE!</v>
      </c>
      <c r="N90" s="82" t="s">
        <v>123</v>
      </c>
      <c r="O90" s="68" t="s">
        <v>142</v>
      </c>
      <c r="P90" s="68" t="s">
        <v>143</v>
      </c>
      <c r="Q90" s="63"/>
      <c r="R90" s="63"/>
      <c r="S90" s="63"/>
      <c r="T90" s="48"/>
      <c r="U90" s="48"/>
      <c r="V90" s="48"/>
    </row>
    <row r="91" spans="2:22">
      <c r="B91" s="8" t="s">
        <v>24</v>
      </c>
      <c r="C91" s="4">
        <v>124.88</v>
      </c>
      <c r="D91" s="9">
        <v>43830</v>
      </c>
      <c r="E91" s="97">
        <v>92.35098036796154</v>
      </c>
      <c r="F91" s="98">
        <v>43462</v>
      </c>
      <c r="G91" s="12">
        <f>S85</f>
        <v>124.88</v>
      </c>
      <c r="H91" s="88">
        <f>Q85</f>
        <v>43830</v>
      </c>
      <c r="I91" s="39" t="b">
        <f>G91=C91</f>
        <v>1</v>
      </c>
      <c r="J91" s="39" t="b">
        <f>H91=D91</f>
        <v>1</v>
      </c>
      <c r="K91" s="24" t="b">
        <f t="shared" si="24"/>
        <v>1</v>
      </c>
      <c r="L91" s="24" t="b">
        <f>E91=O91</f>
        <v>1</v>
      </c>
      <c r="M91" s="25">
        <f t="shared" si="20"/>
        <v>0</v>
      </c>
      <c r="N91" s="82" t="s">
        <v>24</v>
      </c>
      <c r="O91" s="69">
        <v>92.35098036796154</v>
      </c>
      <c r="P91" s="70">
        <v>43462</v>
      </c>
      <c r="Q91" s="63"/>
      <c r="R91" s="63"/>
      <c r="S91" s="63"/>
    </row>
    <row r="92" spans="2:22">
      <c r="B92" s="8" t="s">
        <v>115</v>
      </c>
      <c r="C92" s="64">
        <v>0</v>
      </c>
      <c r="D92" s="71">
        <v>0</v>
      </c>
      <c r="E92" s="99">
        <v>0</v>
      </c>
      <c r="F92" s="100">
        <v>0</v>
      </c>
      <c r="G92" s="12">
        <v>0</v>
      </c>
      <c r="H92" s="13">
        <v>0</v>
      </c>
      <c r="I92" s="39" t="b">
        <f t="shared" ref="I92:I95" si="32">G92=C92</f>
        <v>1</v>
      </c>
      <c r="J92" s="90" t="b">
        <f t="shared" ref="J92:J95" si="33">H92=D92</f>
        <v>1</v>
      </c>
      <c r="K92" s="24" t="b">
        <f t="shared" si="24"/>
        <v>1</v>
      </c>
      <c r="L92" s="24" t="b">
        <f t="shared" si="19"/>
        <v>1</v>
      </c>
      <c r="M92" s="25">
        <f t="shared" si="20"/>
        <v>0</v>
      </c>
      <c r="N92" s="83" t="s">
        <v>115</v>
      </c>
      <c r="O92" s="93">
        <v>0</v>
      </c>
      <c r="P92" s="95">
        <v>0</v>
      </c>
      <c r="R92" s="63"/>
      <c r="S92" s="63"/>
    </row>
    <row r="93" spans="2:22">
      <c r="B93" s="8" t="s">
        <v>25</v>
      </c>
      <c r="C93" s="4">
        <v>127.82</v>
      </c>
      <c r="D93" s="9">
        <v>43830</v>
      </c>
      <c r="E93" s="97">
        <v>92.85789960355045</v>
      </c>
      <c r="F93" s="98">
        <v>43462</v>
      </c>
      <c r="G93" s="12">
        <f>S86</f>
        <v>127.82</v>
      </c>
      <c r="H93" s="88">
        <f>Q86</f>
        <v>43830</v>
      </c>
      <c r="I93" s="39" t="b">
        <f t="shared" si="32"/>
        <v>1</v>
      </c>
      <c r="J93" s="39" t="b">
        <f t="shared" si="33"/>
        <v>1</v>
      </c>
      <c r="K93" s="24" t="b">
        <f t="shared" si="24"/>
        <v>1</v>
      </c>
      <c r="L93" s="24" t="b">
        <f t="shared" si="19"/>
        <v>1</v>
      </c>
      <c r="M93" s="25">
        <f t="shared" si="20"/>
        <v>0</v>
      </c>
      <c r="N93" s="82" t="s">
        <v>25</v>
      </c>
      <c r="O93" s="69">
        <v>92.85789960355045</v>
      </c>
      <c r="P93" s="70">
        <v>43462</v>
      </c>
    </row>
    <row r="94" spans="2:22">
      <c r="B94" s="8" t="s">
        <v>26</v>
      </c>
      <c r="C94" s="4">
        <v>127.12</v>
      </c>
      <c r="D94" s="9">
        <v>43830</v>
      </c>
      <c r="E94" s="64">
        <v>0</v>
      </c>
      <c r="F94" s="71">
        <v>0</v>
      </c>
      <c r="G94" s="12">
        <f t="shared" ref="G94:G95" si="34">S87</f>
        <v>127.12</v>
      </c>
      <c r="H94" s="88">
        <f>Q87</f>
        <v>43830</v>
      </c>
      <c r="I94" s="39" t="b">
        <f t="shared" si="32"/>
        <v>1</v>
      </c>
      <c r="J94" s="39" t="b">
        <f t="shared" si="33"/>
        <v>1</v>
      </c>
      <c r="K94" s="24" t="b">
        <f t="shared" si="24"/>
        <v>1</v>
      </c>
      <c r="L94" s="24" t="b">
        <f t="shared" si="19"/>
        <v>1</v>
      </c>
      <c r="M94" s="25">
        <f t="shared" si="20"/>
        <v>0</v>
      </c>
      <c r="N94" s="83" t="s">
        <v>26</v>
      </c>
      <c r="O94" s="64">
        <v>0</v>
      </c>
      <c r="P94" s="71">
        <v>0</v>
      </c>
    </row>
    <row r="95" spans="2:22">
      <c r="B95" s="8" t="s">
        <v>27</v>
      </c>
      <c r="C95" s="4">
        <v>126.03</v>
      </c>
      <c r="D95" s="9">
        <v>43830</v>
      </c>
      <c r="E95" s="64">
        <v>0</v>
      </c>
      <c r="F95" s="71">
        <v>0</v>
      </c>
      <c r="G95" s="12">
        <f t="shared" si="34"/>
        <v>126.03</v>
      </c>
      <c r="H95" s="88">
        <f>Q88</f>
        <v>43830</v>
      </c>
      <c r="I95" s="39" t="b">
        <f t="shared" si="32"/>
        <v>1</v>
      </c>
      <c r="J95" s="39" t="b">
        <f t="shared" si="33"/>
        <v>1</v>
      </c>
      <c r="K95" s="24" t="b">
        <f t="shared" si="24"/>
        <v>1</v>
      </c>
      <c r="L95" s="24" t="b">
        <f t="shared" si="19"/>
        <v>1</v>
      </c>
      <c r="M95" s="25">
        <f t="shared" si="20"/>
        <v>0</v>
      </c>
      <c r="N95" s="83" t="s">
        <v>27</v>
      </c>
      <c r="O95" s="64">
        <v>0</v>
      </c>
      <c r="P95" s="71">
        <v>0</v>
      </c>
    </row>
    <row r="96" spans="2:22" ht="18">
      <c r="B96" s="3" t="s">
        <v>141</v>
      </c>
      <c r="C96" s="192">
        <f>-0.01+3.952496155791</f>
        <v>3.9424961557910003</v>
      </c>
      <c r="D96" s="192"/>
      <c r="E96" s="192">
        <f>-0.01+4.78511851149</f>
        <v>4.7751185114900006</v>
      </c>
      <c r="F96" s="192"/>
      <c r="G96" s="43">
        <f>'rachunek wyniku'!C9</f>
        <v>339</v>
      </c>
      <c r="H96" s="44" t="e">
        <f>G96/$C$19*100</f>
        <v>#REF!</v>
      </c>
      <c r="I96" s="61" t="e">
        <f t="shared" ref="I96:I102" si="35">H96-C96</f>
        <v>#REF!</v>
      </c>
      <c r="J96" s="61"/>
      <c r="K96" s="24" t="b">
        <f t="shared" si="24"/>
        <v>1</v>
      </c>
      <c r="L96" s="24" t="b">
        <f t="shared" si="19"/>
        <v>0</v>
      </c>
      <c r="M96" s="26">
        <f t="shared" si="20"/>
        <v>4.8814885099996985E-3</v>
      </c>
      <c r="N96" s="78" t="s">
        <v>141</v>
      </c>
      <c r="O96" s="178">
        <v>4.78</v>
      </c>
      <c r="P96" s="178"/>
    </row>
    <row r="97" spans="2:16">
      <c r="B97" s="1" t="s">
        <v>51</v>
      </c>
      <c r="C97" s="179">
        <v>2.5226225464900001</v>
      </c>
      <c r="D97" s="179"/>
      <c r="E97" s="179">
        <v>2.5108226410099999</v>
      </c>
      <c r="F97" s="179"/>
      <c r="G97" s="26">
        <f>'rachunek wyniku'!C10</f>
        <v>217</v>
      </c>
      <c r="H97" s="44" t="e">
        <f t="shared" ref="H97:H102" si="36">G97/$C$19*100</f>
        <v>#REF!</v>
      </c>
      <c r="I97" s="61" t="e">
        <f t="shared" si="35"/>
        <v>#REF!</v>
      </c>
      <c r="J97" s="61"/>
      <c r="K97" s="24" t="b">
        <f t="shared" si="24"/>
        <v>1</v>
      </c>
      <c r="L97" s="24" t="b">
        <f t="shared" si="19"/>
        <v>1</v>
      </c>
      <c r="M97" s="26">
        <f t="shared" si="20"/>
        <v>0</v>
      </c>
      <c r="N97" s="79" t="s">
        <v>51</v>
      </c>
      <c r="O97" s="179">
        <v>2.5108226410099999</v>
      </c>
      <c r="P97" s="179"/>
    </row>
    <row r="98" spans="2:16">
      <c r="B98" s="2" t="s">
        <v>52</v>
      </c>
      <c r="C98" s="187">
        <v>0</v>
      </c>
      <c r="D98" s="187"/>
      <c r="E98" s="187">
        <v>0</v>
      </c>
      <c r="F98" s="187"/>
      <c r="G98" s="26">
        <f>'rachunek wyniku'!C11</f>
        <v>0</v>
      </c>
      <c r="H98" s="62" t="e">
        <f>G98/$C$19*100</f>
        <v>#REF!</v>
      </c>
      <c r="I98" s="61" t="e">
        <f t="shared" si="35"/>
        <v>#REF!</v>
      </c>
      <c r="J98" s="61"/>
      <c r="K98" s="24" t="b">
        <f t="shared" si="24"/>
        <v>1</v>
      </c>
      <c r="L98" s="24" t="b">
        <f t="shared" si="19"/>
        <v>0</v>
      </c>
      <c r="M98" s="26" t="e">
        <f t="shared" si="20"/>
        <v>#VALUE!</v>
      </c>
      <c r="N98" s="79" t="s">
        <v>52</v>
      </c>
      <c r="O98" s="179" t="s">
        <v>0</v>
      </c>
      <c r="P98" s="179"/>
    </row>
    <row r="99" spans="2:16">
      <c r="B99" s="2" t="s">
        <v>53</v>
      </c>
      <c r="C99" s="179">
        <v>0.55799945728800004</v>
      </c>
      <c r="D99" s="179"/>
      <c r="E99" s="179">
        <v>1.000690183011</v>
      </c>
      <c r="F99" s="179"/>
      <c r="G99" s="26">
        <f>'rachunek wyniku'!C12</f>
        <v>48</v>
      </c>
      <c r="H99" s="44" t="e">
        <f t="shared" si="36"/>
        <v>#REF!</v>
      </c>
      <c r="I99" s="61" t="e">
        <f t="shared" si="35"/>
        <v>#REF!</v>
      </c>
      <c r="J99" s="61"/>
      <c r="K99" s="24" t="b">
        <f t="shared" si="24"/>
        <v>1</v>
      </c>
      <c r="L99" s="24" t="b">
        <f t="shared" si="19"/>
        <v>0</v>
      </c>
      <c r="M99" s="26">
        <f t="shared" si="20"/>
        <v>-6.9018301099998958E-4</v>
      </c>
      <c r="N99" s="79" t="s">
        <v>53</v>
      </c>
      <c r="O99" s="180">
        <v>1</v>
      </c>
      <c r="P99" s="180"/>
    </row>
    <row r="100" spans="2:16">
      <c r="B100" s="2" t="s">
        <v>54</v>
      </c>
      <c r="C100" s="179">
        <f>-0.01+0.034874966081</f>
        <v>2.4874966080999997E-2</v>
      </c>
      <c r="D100" s="179"/>
      <c r="E100" s="179">
        <v>7.2777467855E-2</v>
      </c>
      <c r="F100" s="179"/>
      <c r="G100" s="26">
        <f>'rachunek wyniku'!C13</f>
        <v>2</v>
      </c>
      <c r="H100" s="44" t="e">
        <f t="shared" si="36"/>
        <v>#REF!</v>
      </c>
      <c r="I100" s="61" t="e">
        <f t="shared" si="35"/>
        <v>#REF!</v>
      </c>
      <c r="J100" s="61"/>
      <c r="K100" s="24" t="b">
        <f t="shared" si="24"/>
        <v>1</v>
      </c>
      <c r="L100" s="24" t="b">
        <f t="shared" si="19"/>
        <v>0</v>
      </c>
      <c r="M100" s="26">
        <f t="shared" si="20"/>
        <v>-2.7774678549999932E-3</v>
      </c>
      <c r="N100" s="79" t="s">
        <v>54</v>
      </c>
      <c r="O100" s="180">
        <v>7.0000000000000007E-2</v>
      </c>
      <c r="P100" s="180"/>
    </row>
    <row r="101" spans="2:16">
      <c r="B101" s="2" t="s">
        <v>56</v>
      </c>
      <c r="C101" s="179">
        <v>0.79049923115800003</v>
      </c>
      <c r="D101" s="179"/>
      <c r="E101" s="179">
        <v>1.0916620178300001</v>
      </c>
      <c r="F101" s="179"/>
      <c r="G101" s="26">
        <f>'rachunek wyniku'!C15</f>
        <v>68</v>
      </c>
      <c r="H101" s="44" t="e">
        <f t="shared" si="36"/>
        <v>#REF!</v>
      </c>
      <c r="I101" s="61" t="e">
        <f t="shared" si="35"/>
        <v>#REF!</v>
      </c>
      <c r="J101" s="61"/>
      <c r="K101" s="24" t="b">
        <f t="shared" si="24"/>
        <v>1</v>
      </c>
      <c r="L101" s="24" t="b">
        <f t="shared" si="19"/>
        <v>0</v>
      </c>
      <c r="M101" s="26">
        <f t="shared" si="20"/>
        <v>-1.6620178299999733E-3</v>
      </c>
      <c r="N101" s="79" t="s">
        <v>56</v>
      </c>
      <c r="O101" s="180">
        <v>1.0900000000000001</v>
      </c>
      <c r="P101" s="180"/>
    </row>
    <row r="102" spans="2:16">
      <c r="B102" s="2" t="s">
        <v>57</v>
      </c>
      <c r="C102" s="187">
        <v>0</v>
      </c>
      <c r="D102" s="187"/>
      <c r="E102" s="187">
        <v>0</v>
      </c>
      <c r="F102" s="187"/>
      <c r="G102" s="26">
        <f>'rachunek wyniku'!C16</f>
        <v>0</v>
      </c>
      <c r="H102" s="44" t="e">
        <f t="shared" si="36"/>
        <v>#REF!</v>
      </c>
      <c r="I102" s="61" t="e">
        <f t="shared" si="35"/>
        <v>#REF!</v>
      </c>
      <c r="K102" s="24" t="b">
        <f t="shared" si="24"/>
        <v>1</v>
      </c>
      <c r="L102" s="24" t="b">
        <f t="shared" si="19"/>
        <v>0</v>
      </c>
      <c r="M102" s="26" t="e">
        <f t="shared" si="20"/>
        <v>#VALUE!</v>
      </c>
      <c r="N102" s="79" t="s">
        <v>57</v>
      </c>
      <c r="O102" s="179" t="s">
        <v>0</v>
      </c>
      <c r="P102" s="179"/>
    </row>
    <row r="104" spans="2:16">
      <c r="B104" s="201"/>
      <c r="C104" s="202"/>
      <c r="D104" s="202"/>
      <c r="E104" s="202"/>
      <c r="F104" s="202"/>
      <c r="N104" s="84"/>
    </row>
    <row r="106" spans="2:16">
      <c r="B106" s="201"/>
      <c r="C106" s="202"/>
      <c r="D106" s="202"/>
      <c r="E106" s="202"/>
      <c r="F106" s="202"/>
      <c r="N106" s="84"/>
    </row>
    <row r="107" spans="2:16">
      <c r="C107" s="48"/>
      <c r="D107" s="49">
        <v>43798</v>
      </c>
      <c r="E107" s="48" t="s">
        <v>149</v>
      </c>
      <c r="F107" s="50">
        <v>127.87</v>
      </c>
    </row>
    <row r="108" spans="2:16">
      <c r="C108" s="48"/>
      <c r="D108" s="49">
        <v>43467</v>
      </c>
      <c r="E108" s="48" t="s">
        <v>149</v>
      </c>
      <c r="F108" s="50">
        <v>96.93</v>
      </c>
    </row>
    <row r="109" spans="2:16">
      <c r="C109" s="48"/>
      <c r="D109" s="49">
        <v>43467</v>
      </c>
      <c r="E109" s="48" t="s">
        <v>149</v>
      </c>
      <c r="F109" s="50">
        <v>96.93</v>
      </c>
    </row>
    <row r="110" spans="2:16">
      <c r="C110" s="48"/>
      <c r="D110" s="49">
        <v>43798</v>
      </c>
      <c r="E110" s="48" t="s">
        <v>150</v>
      </c>
      <c r="F110" s="50">
        <v>130.68</v>
      </c>
    </row>
    <row r="111" spans="2:16">
      <c r="C111" s="48"/>
      <c r="D111" s="49">
        <v>43467</v>
      </c>
      <c r="E111" s="48" t="s">
        <v>150</v>
      </c>
      <c r="F111" s="50">
        <v>97.48</v>
      </c>
    </row>
    <row r="112" spans="2:16">
      <c r="C112" s="48"/>
      <c r="D112" s="49">
        <v>43467</v>
      </c>
      <c r="E112" s="48" t="s">
        <v>150</v>
      </c>
      <c r="F112" s="50">
        <v>97.48</v>
      </c>
    </row>
    <row r="113" spans="3:6">
      <c r="C113" s="48"/>
      <c r="D113" s="49">
        <v>43620</v>
      </c>
      <c r="E113" s="48" t="s">
        <v>151</v>
      </c>
      <c r="F113" s="50">
        <v>101.13</v>
      </c>
    </row>
    <row r="114" spans="3:6">
      <c r="C114" s="48"/>
      <c r="D114" s="49">
        <v>43798</v>
      </c>
      <c r="E114" s="48" t="s">
        <v>152</v>
      </c>
      <c r="F114" s="50">
        <v>128.82</v>
      </c>
    </row>
    <row r="115" spans="3:6">
      <c r="D115" s="49">
        <v>43747</v>
      </c>
      <c r="E115" s="48" t="s">
        <v>152</v>
      </c>
      <c r="F115" s="50">
        <v>108.14</v>
      </c>
    </row>
  </sheetData>
  <mergeCells count="254">
    <mergeCell ref="C31:D31"/>
    <mergeCell ref="E31:F31"/>
    <mergeCell ref="C26:D26"/>
    <mergeCell ref="E26:F26"/>
    <mergeCell ref="C27:D27"/>
    <mergeCell ref="E27:F27"/>
    <mergeCell ref="C32:D32"/>
    <mergeCell ref="E32:F32"/>
    <mergeCell ref="C33:D33"/>
    <mergeCell ref="E33:F33"/>
    <mergeCell ref="C34:D34"/>
    <mergeCell ref="E34:F34"/>
    <mergeCell ref="B104:F104"/>
    <mergeCell ref="B106:F106"/>
    <mergeCell ref="C20:D20"/>
    <mergeCell ref="E20:F20"/>
    <mergeCell ref="C21:D21"/>
    <mergeCell ref="E21:F21"/>
    <mergeCell ref="C22:D22"/>
    <mergeCell ref="E22:F22"/>
    <mergeCell ref="C23:D23"/>
    <mergeCell ref="E23:F23"/>
    <mergeCell ref="C24:D24"/>
    <mergeCell ref="E24:F24"/>
    <mergeCell ref="C25:D25"/>
    <mergeCell ref="E25:F25"/>
    <mergeCell ref="C28:D28"/>
    <mergeCell ref="E28:F28"/>
    <mergeCell ref="C30:D30"/>
    <mergeCell ref="E30:F30"/>
    <mergeCell ref="C38:D38"/>
    <mergeCell ref="E38:F38"/>
    <mergeCell ref="C39:D39"/>
    <mergeCell ref="E39:F39"/>
    <mergeCell ref="C40:D40"/>
    <mergeCell ref="E40:F40"/>
    <mergeCell ref="C35:D35"/>
    <mergeCell ref="E35:F35"/>
    <mergeCell ref="C36:D36"/>
    <mergeCell ref="E36:F36"/>
    <mergeCell ref="C37:D37"/>
    <mergeCell ref="E37:F37"/>
    <mergeCell ref="C44:D44"/>
    <mergeCell ref="E44:F44"/>
    <mergeCell ref="C45:D45"/>
    <mergeCell ref="E45:F45"/>
    <mergeCell ref="C46:D46"/>
    <mergeCell ref="E46:F46"/>
    <mergeCell ref="C41:D41"/>
    <mergeCell ref="E41:F41"/>
    <mergeCell ref="C42:D42"/>
    <mergeCell ref="E42:F42"/>
    <mergeCell ref="C43:D43"/>
    <mergeCell ref="E43:F43"/>
    <mergeCell ref="C51:D51"/>
    <mergeCell ref="E51:F51"/>
    <mergeCell ref="C52:D52"/>
    <mergeCell ref="E52:F52"/>
    <mergeCell ref="C53:D53"/>
    <mergeCell ref="E53:F53"/>
    <mergeCell ref="C47:D47"/>
    <mergeCell ref="E47:F47"/>
    <mergeCell ref="C48:D48"/>
    <mergeCell ref="E48:F48"/>
    <mergeCell ref="C49:D49"/>
    <mergeCell ref="E49:F49"/>
    <mergeCell ref="C8:D8"/>
    <mergeCell ref="E8:F8"/>
    <mergeCell ref="C9:D9"/>
    <mergeCell ref="E9:F9"/>
    <mergeCell ref="C77:D77"/>
    <mergeCell ref="E77:F77"/>
    <mergeCell ref="C2:D2"/>
    <mergeCell ref="E2:F2"/>
    <mergeCell ref="C3:D3"/>
    <mergeCell ref="E3:F3"/>
    <mergeCell ref="C4:D4"/>
    <mergeCell ref="E4:F4"/>
    <mergeCell ref="C5:D5"/>
    <mergeCell ref="E5:F5"/>
    <mergeCell ref="C6:D6"/>
    <mergeCell ref="E6:F6"/>
    <mergeCell ref="C7:D7"/>
    <mergeCell ref="E7:F7"/>
    <mergeCell ref="C72:D72"/>
    <mergeCell ref="E72:F72"/>
    <mergeCell ref="C73:D73"/>
    <mergeCell ref="E73:F73"/>
    <mergeCell ref="C74:D74"/>
    <mergeCell ref="E74:F74"/>
    <mergeCell ref="C13:D13"/>
    <mergeCell ref="E13:F13"/>
    <mergeCell ref="C14:D14"/>
    <mergeCell ref="E14:F14"/>
    <mergeCell ref="C15:D15"/>
    <mergeCell ref="E15:F15"/>
    <mergeCell ref="C10:D10"/>
    <mergeCell ref="E10:F10"/>
    <mergeCell ref="C11:D11"/>
    <mergeCell ref="E11:F11"/>
    <mergeCell ref="C12:D12"/>
    <mergeCell ref="E12:F12"/>
    <mergeCell ref="C16:D16"/>
    <mergeCell ref="E16:F16"/>
    <mergeCell ref="C17:D17"/>
    <mergeCell ref="E17:F17"/>
    <mergeCell ref="C18:D18"/>
    <mergeCell ref="E18:F18"/>
    <mergeCell ref="C75:D75"/>
    <mergeCell ref="E75:F75"/>
    <mergeCell ref="C76:D76"/>
    <mergeCell ref="E76:F76"/>
    <mergeCell ref="C67:D67"/>
    <mergeCell ref="E67:F67"/>
    <mergeCell ref="C68:D68"/>
    <mergeCell ref="E68:F68"/>
    <mergeCell ref="C69:D69"/>
    <mergeCell ref="E69:F69"/>
    <mergeCell ref="C66:D66"/>
    <mergeCell ref="E66:F66"/>
    <mergeCell ref="C60:D60"/>
    <mergeCell ref="E60:F60"/>
    <mergeCell ref="C61:D61"/>
    <mergeCell ref="E61:F61"/>
    <mergeCell ref="C62:D62"/>
    <mergeCell ref="E62:F62"/>
    <mergeCell ref="C98:D98"/>
    <mergeCell ref="E98:F98"/>
    <mergeCell ref="C99:D99"/>
    <mergeCell ref="E99:F99"/>
    <mergeCell ref="C100:D100"/>
    <mergeCell ref="E100:F100"/>
    <mergeCell ref="C19:D19"/>
    <mergeCell ref="E19:F19"/>
    <mergeCell ref="C96:D96"/>
    <mergeCell ref="E96:F96"/>
    <mergeCell ref="C97:D97"/>
    <mergeCell ref="E97:F97"/>
    <mergeCell ref="C57:D57"/>
    <mergeCell ref="E57:F57"/>
    <mergeCell ref="C58:D58"/>
    <mergeCell ref="E58:F58"/>
    <mergeCell ref="C59:D59"/>
    <mergeCell ref="E59:F59"/>
    <mergeCell ref="C54:D54"/>
    <mergeCell ref="E54:F54"/>
    <mergeCell ref="C55:D55"/>
    <mergeCell ref="E55:F55"/>
    <mergeCell ref="C56:D56"/>
    <mergeCell ref="E56:F56"/>
    <mergeCell ref="O47:P47"/>
    <mergeCell ref="O48:P48"/>
    <mergeCell ref="O49:P49"/>
    <mergeCell ref="O50:P50"/>
    <mergeCell ref="C101:D101"/>
    <mergeCell ref="E101:F101"/>
    <mergeCell ref="C102:D102"/>
    <mergeCell ref="E102:F102"/>
    <mergeCell ref="O2:P2"/>
    <mergeCell ref="O3:P3"/>
    <mergeCell ref="O4:P4"/>
    <mergeCell ref="O5:P5"/>
    <mergeCell ref="O6:P6"/>
    <mergeCell ref="O7:P7"/>
    <mergeCell ref="O8:P8"/>
    <mergeCell ref="O9:P9"/>
    <mergeCell ref="O10:P10"/>
    <mergeCell ref="O11:P11"/>
    <mergeCell ref="O12:P12"/>
    <mergeCell ref="O13:P13"/>
    <mergeCell ref="O14:P14"/>
    <mergeCell ref="O15:P15"/>
    <mergeCell ref="O16:P16"/>
    <mergeCell ref="O17:P17"/>
    <mergeCell ref="O41:P41"/>
    <mergeCell ref="O18:P18"/>
    <mergeCell ref="O19:P19"/>
    <mergeCell ref="O20:P20"/>
    <mergeCell ref="O21:P21"/>
    <mergeCell ref="O22:P22"/>
    <mergeCell ref="O23:P23"/>
    <mergeCell ref="O24:P24"/>
    <mergeCell ref="O25:P25"/>
    <mergeCell ref="O30:P30"/>
    <mergeCell ref="O26:P26"/>
    <mergeCell ref="O27:P27"/>
    <mergeCell ref="O28:P28"/>
    <mergeCell ref="O29:P29"/>
    <mergeCell ref="O96:P96"/>
    <mergeCell ref="O97:P97"/>
    <mergeCell ref="O98:P98"/>
    <mergeCell ref="O99:P99"/>
    <mergeCell ref="O100:P100"/>
    <mergeCell ref="O101:P101"/>
    <mergeCell ref="O102:P102"/>
    <mergeCell ref="O58:P58"/>
    <mergeCell ref="O59:P59"/>
    <mergeCell ref="O60:P60"/>
    <mergeCell ref="O61:P61"/>
    <mergeCell ref="O62:P62"/>
    <mergeCell ref="O63:P63"/>
    <mergeCell ref="O64:P64"/>
    <mergeCell ref="O65:P65"/>
    <mergeCell ref="O66:P66"/>
    <mergeCell ref="O67:P67"/>
    <mergeCell ref="O68:P68"/>
    <mergeCell ref="O55:P55"/>
    <mergeCell ref="O56:P56"/>
    <mergeCell ref="O57:P57"/>
    <mergeCell ref="C29:D29"/>
    <mergeCell ref="E29:F29"/>
    <mergeCell ref="O34:P34"/>
    <mergeCell ref="O35:P35"/>
    <mergeCell ref="O36:P36"/>
    <mergeCell ref="O37:P37"/>
    <mergeCell ref="O38:P38"/>
    <mergeCell ref="O39:P39"/>
    <mergeCell ref="O40:P40"/>
    <mergeCell ref="O52:P52"/>
    <mergeCell ref="O53:P53"/>
    <mergeCell ref="O54:P54"/>
    <mergeCell ref="O31:P31"/>
    <mergeCell ref="O32:P32"/>
    <mergeCell ref="O33:P33"/>
    <mergeCell ref="O42:P42"/>
    <mergeCell ref="O43:P43"/>
    <mergeCell ref="O44:P44"/>
    <mergeCell ref="O45:P45"/>
    <mergeCell ref="O46:P46"/>
    <mergeCell ref="O51:P51"/>
    <mergeCell ref="T76:V76"/>
    <mergeCell ref="O71:P71"/>
    <mergeCell ref="O72:P72"/>
    <mergeCell ref="O76:P76"/>
    <mergeCell ref="O77:P77"/>
    <mergeCell ref="O82:P82"/>
    <mergeCell ref="O83:P83"/>
    <mergeCell ref="C50:D50"/>
    <mergeCell ref="E50:F50"/>
    <mergeCell ref="O69:P69"/>
    <mergeCell ref="O70:P70"/>
    <mergeCell ref="O73:P73"/>
    <mergeCell ref="O74:P74"/>
    <mergeCell ref="O75:P75"/>
    <mergeCell ref="C70:D70"/>
    <mergeCell ref="E70:F70"/>
    <mergeCell ref="C71:D71"/>
    <mergeCell ref="E71:F71"/>
    <mergeCell ref="C63:D63"/>
    <mergeCell ref="E63:F63"/>
    <mergeCell ref="C64:D64"/>
    <mergeCell ref="E64:F64"/>
    <mergeCell ref="C65:D65"/>
    <mergeCell ref="E65:F65"/>
  </mergeCells>
  <pageMargins left="0.7" right="0.7" top="0.75" bottom="0.75" header="0.3" footer="0.3"/>
  <pageSetup paperSize="9"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G108"/>
  <sheetViews>
    <sheetView tabSelected="1" topLeftCell="A31" workbookViewId="0">
      <selection activeCell="C50" sqref="C50:D50"/>
    </sheetView>
  </sheetViews>
  <sheetFormatPr defaultColWidth="9" defaultRowHeight="14.25"/>
  <cols>
    <col min="1" max="1" width="9" style="103"/>
    <col min="2" max="2" width="44.375" style="103" customWidth="1"/>
    <col min="3" max="6" width="11" style="103" customWidth="1"/>
    <col min="7" max="7" width="10.5" style="103" bestFit="1" customWidth="1"/>
    <col min="8" max="16384" width="9" style="103"/>
  </cols>
  <sheetData>
    <row r="1" spans="2:6">
      <c r="C1" s="232"/>
      <c r="D1" s="232"/>
      <c r="E1" s="232"/>
      <c r="F1" s="232"/>
    </row>
    <row r="2" spans="2:6" ht="14.25" customHeight="1">
      <c r="B2" s="123" t="s">
        <v>124</v>
      </c>
      <c r="C2" s="229" t="s">
        <v>47</v>
      </c>
      <c r="D2" s="229"/>
      <c r="E2" s="229" t="s">
        <v>48</v>
      </c>
      <c r="F2" s="229"/>
    </row>
    <row r="3" spans="2:6">
      <c r="B3" s="106" t="s">
        <v>1</v>
      </c>
      <c r="C3" s="230">
        <v>1361.3329999999987</v>
      </c>
      <c r="D3" s="231"/>
      <c r="E3" s="230">
        <v>6261</v>
      </c>
      <c r="F3" s="231"/>
    </row>
    <row r="4" spans="2:6">
      <c r="B4" s="114" t="s">
        <v>125</v>
      </c>
      <c r="C4" s="228">
        <v>7469</v>
      </c>
      <c r="D4" s="228"/>
      <c r="E4" s="228">
        <v>1208</v>
      </c>
      <c r="F4" s="228"/>
    </row>
    <row r="5" spans="2:6">
      <c r="B5" s="114" t="s">
        <v>126</v>
      </c>
      <c r="C5" s="228">
        <v>1941</v>
      </c>
      <c r="D5" s="228"/>
      <c r="E5" s="228">
        <v>-2317</v>
      </c>
      <c r="F5" s="228"/>
    </row>
    <row r="6" spans="2:6">
      <c r="B6" s="108" t="s">
        <v>127</v>
      </c>
      <c r="C6" s="228">
        <v>-254</v>
      </c>
      <c r="D6" s="228"/>
      <c r="E6" s="228">
        <v>-155</v>
      </c>
      <c r="F6" s="228"/>
    </row>
    <row r="7" spans="2:6">
      <c r="B7" s="108" t="s">
        <v>128</v>
      </c>
      <c r="C7" s="228">
        <v>-514</v>
      </c>
      <c r="D7" s="228"/>
      <c r="E7" s="228">
        <v>-482</v>
      </c>
      <c r="F7" s="228"/>
    </row>
    <row r="8" spans="2:6">
      <c r="B8" s="108" t="s">
        <v>129</v>
      </c>
      <c r="C8" s="228">
        <v>2709</v>
      </c>
      <c r="D8" s="228"/>
      <c r="E8" s="228">
        <v>-1680</v>
      </c>
      <c r="F8" s="228"/>
    </row>
    <row r="9" spans="2:6">
      <c r="B9" s="114" t="s">
        <v>130</v>
      </c>
      <c r="C9" s="228">
        <v>1941</v>
      </c>
      <c r="D9" s="228"/>
      <c r="E9" s="228">
        <v>-2317</v>
      </c>
      <c r="F9" s="228"/>
    </row>
    <row r="10" spans="2:6">
      <c r="B10" s="114" t="s">
        <v>131</v>
      </c>
      <c r="C10" s="208">
        <v>0</v>
      </c>
      <c r="D10" s="208"/>
      <c r="E10" s="208">
        <v>0</v>
      </c>
      <c r="F10" s="208"/>
    </row>
    <row r="11" spans="2:6">
      <c r="B11" s="108" t="s">
        <v>132</v>
      </c>
      <c r="C11" s="208">
        <v>0</v>
      </c>
      <c r="D11" s="208"/>
      <c r="E11" s="208">
        <v>0</v>
      </c>
      <c r="F11" s="208"/>
    </row>
    <row r="12" spans="2:6">
      <c r="B12" s="108" t="s">
        <v>133</v>
      </c>
      <c r="C12" s="208">
        <v>0</v>
      </c>
      <c r="D12" s="208"/>
      <c r="E12" s="208">
        <v>0</v>
      </c>
      <c r="F12" s="208"/>
    </row>
    <row r="13" spans="2:6">
      <c r="B13" s="108" t="s">
        <v>134</v>
      </c>
      <c r="C13" s="208">
        <v>0</v>
      </c>
      <c r="D13" s="208"/>
      <c r="E13" s="208">
        <v>0</v>
      </c>
      <c r="F13" s="208"/>
    </row>
    <row r="14" spans="2:6">
      <c r="B14" s="114" t="s">
        <v>135</v>
      </c>
      <c r="C14" s="228">
        <v>-579.66700000000128</v>
      </c>
      <c r="D14" s="228"/>
      <c r="E14" s="228">
        <v>8578</v>
      </c>
      <c r="F14" s="228"/>
    </row>
    <row r="15" spans="2:6">
      <c r="B15" s="108" t="s">
        <v>136</v>
      </c>
      <c r="C15" s="228">
        <v>11461.89</v>
      </c>
      <c r="D15" s="228"/>
      <c r="E15" s="228">
        <v>22389</v>
      </c>
      <c r="F15" s="228"/>
    </row>
    <row r="16" spans="2:6">
      <c r="B16" s="108" t="s">
        <v>137</v>
      </c>
      <c r="C16" s="228">
        <v>-12041.557000000001</v>
      </c>
      <c r="D16" s="228"/>
      <c r="E16" s="228">
        <v>-13811</v>
      </c>
      <c r="F16" s="228"/>
    </row>
    <row r="17" spans="2:6">
      <c r="B17" s="114" t="s">
        <v>138</v>
      </c>
      <c r="C17" s="228">
        <v>1361.3329999999987</v>
      </c>
      <c r="D17" s="228"/>
      <c r="E17" s="228">
        <v>6261</v>
      </c>
      <c r="F17" s="228"/>
    </row>
    <row r="18" spans="2:6">
      <c r="B18" s="114" t="s">
        <v>139</v>
      </c>
      <c r="C18" s="228">
        <v>8830</v>
      </c>
      <c r="D18" s="228"/>
      <c r="E18" s="228">
        <v>7469</v>
      </c>
      <c r="F18" s="228"/>
    </row>
    <row r="19" spans="2:6">
      <c r="B19" s="114" t="s">
        <v>140</v>
      </c>
      <c r="C19" s="228">
        <v>8596</v>
      </c>
      <c r="D19" s="228"/>
      <c r="E19" s="228">
        <v>5503</v>
      </c>
      <c r="F19" s="228"/>
    </row>
    <row r="20" spans="2:6">
      <c r="B20" s="106" t="s">
        <v>110</v>
      </c>
      <c r="C20" s="226">
        <v>-6097.6379999999999</v>
      </c>
      <c r="D20" s="227"/>
      <c r="E20" s="226">
        <v>64790.627</v>
      </c>
      <c r="F20" s="227"/>
    </row>
    <row r="21" spans="2:6">
      <c r="B21" s="114" t="s">
        <v>111</v>
      </c>
      <c r="C21" s="225">
        <v>-6097.6379999999999</v>
      </c>
      <c r="D21" s="225"/>
      <c r="E21" s="225">
        <v>64790.627</v>
      </c>
      <c r="F21" s="225"/>
    </row>
    <row r="22" spans="2:6">
      <c r="B22" s="108" t="s">
        <v>24</v>
      </c>
      <c r="C22" s="225"/>
      <c r="D22" s="225"/>
      <c r="E22" s="225"/>
      <c r="F22" s="225"/>
    </row>
    <row r="23" spans="2:6">
      <c r="B23" s="118" t="s">
        <v>112</v>
      </c>
      <c r="C23" s="224">
        <v>100464.22500000001</v>
      </c>
      <c r="D23" s="224"/>
      <c r="E23" s="224">
        <v>182649.04199999999</v>
      </c>
      <c r="F23" s="224"/>
    </row>
    <row r="24" spans="2:6">
      <c r="B24" s="118" t="s">
        <v>113</v>
      </c>
      <c r="C24" s="224">
        <v>106898.265</v>
      </c>
      <c r="D24" s="224"/>
      <c r="E24" s="224">
        <v>118392.65700000001</v>
      </c>
      <c r="F24" s="224"/>
    </row>
    <row r="25" spans="2:6">
      <c r="B25" s="118" t="s">
        <v>114</v>
      </c>
      <c r="C25" s="224">
        <v>-6434.04</v>
      </c>
      <c r="D25" s="224"/>
      <c r="E25" s="224">
        <v>64256.385000000002</v>
      </c>
      <c r="F25" s="224"/>
    </row>
    <row r="26" spans="2:6">
      <c r="B26" s="108" t="s">
        <v>25</v>
      </c>
      <c r="C26" s="206"/>
      <c r="D26" s="206"/>
      <c r="E26" s="206"/>
      <c r="F26" s="206"/>
    </row>
    <row r="27" spans="2:6">
      <c r="B27" s="118" t="s">
        <v>112</v>
      </c>
      <c r="C27" s="224">
        <v>141.99600000000001</v>
      </c>
      <c r="D27" s="224"/>
      <c r="E27" s="224">
        <v>537.85699999999997</v>
      </c>
      <c r="F27" s="224"/>
    </row>
    <row r="28" spans="2:6">
      <c r="B28" s="118" t="s">
        <v>113</v>
      </c>
      <c r="C28" s="224">
        <v>264.26299999999998</v>
      </c>
      <c r="D28" s="224"/>
      <c r="E28" s="224">
        <v>3.6150000000000002</v>
      </c>
      <c r="F28" s="224"/>
    </row>
    <row r="29" spans="2:6">
      <c r="B29" s="118" t="s">
        <v>114</v>
      </c>
      <c r="C29" s="224">
        <v>-122.267</v>
      </c>
      <c r="D29" s="224"/>
      <c r="E29" s="224">
        <v>534.24199999999996</v>
      </c>
      <c r="F29" s="224"/>
    </row>
    <row r="30" spans="2:6">
      <c r="B30" s="108" t="s">
        <v>26</v>
      </c>
      <c r="C30" s="206"/>
      <c r="D30" s="206"/>
      <c r="E30" s="206"/>
      <c r="F30" s="206"/>
    </row>
    <row r="31" spans="2:6">
      <c r="B31" s="118" t="s">
        <v>112</v>
      </c>
      <c r="C31" s="205">
        <v>458.536</v>
      </c>
      <c r="D31" s="205"/>
      <c r="E31" s="223">
        <v>0</v>
      </c>
      <c r="F31" s="223"/>
    </row>
    <row r="32" spans="2:6">
      <c r="B32" s="118" t="s">
        <v>113</v>
      </c>
      <c r="C32" s="205">
        <v>0.48099999999999998</v>
      </c>
      <c r="D32" s="205"/>
      <c r="E32" s="223">
        <v>0</v>
      </c>
      <c r="F32" s="223"/>
    </row>
    <row r="33" spans="2:6">
      <c r="B33" s="118" t="s">
        <v>114</v>
      </c>
      <c r="C33" s="205">
        <v>458.05500000000001</v>
      </c>
      <c r="D33" s="205"/>
      <c r="E33" s="223">
        <v>0</v>
      </c>
      <c r="F33" s="223"/>
    </row>
    <row r="34" spans="2:6">
      <c r="B34" s="108" t="s">
        <v>27</v>
      </c>
      <c r="C34" s="206"/>
      <c r="D34" s="206"/>
      <c r="E34" s="206"/>
      <c r="F34" s="206"/>
    </row>
    <row r="35" spans="2:6">
      <c r="B35" s="118" t="s">
        <v>112</v>
      </c>
      <c r="C35" s="205">
        <v>0.61399999999999999</v>
      </c>
      <c r="D35" s="205"/>
      <c r="E35" s="205">
        <v>0</v>
      </c>
      <c r="F35" s="205"/>
    </row>
    <row r="36" spans="2:6">
      <c r="B36" s="118" t="s">
        <v>113</v>
      </c>
      <c r="C36" s="205">
        <v>0</v>
      </c>
      <c r="D36" s="205"/>
      <c r="E36" s="205">
        <v>0</v>
      </c>
      <c r="F36" s="205"/>
    </row>
    <row r="37" spans="2:6">
      <c r="B37" s="118" t="s">
        <v>114</v>
      </c>
      <c r="C37" s="205">
        <v>0.61399999999999999</v>
      </c>
      <c r="D37" s="205"/>
      <c r="E37" s="205">
        <v>0</v>
      </c>
      <c r="F37" s="205"/>
    </row>
    <row r="38" spans="2:6">
      <c r="B38" s="114" t="s">
        <v>116</v>
      </c>
      <c r="C38" s="206">
        <v>70695.062999999995</v>
      </c>
      <c r="D38" s="206"/>
      <c r="E38" s="206">
        <v>76792.701000000001</v>
      </c>
      <c r="F38" s="206"/>
    </row>
    <row r="39" spans="2:6">
      <c r="B39" s="108" t="s">
        <v>24</v>
      </c>
      <c r="C39" s="206"/>
      <c r="D39" s="206"/>
      <c r="E39" s="206"/>
      <c r="F39" s="206"/>
    </row>
    <row r="40" spans="2:6">
      <c r="B40" s="118" t="s">
        <v>112</v>
      </c>
      <c r="C40" s="205">
        <v>323847.93800000002</v>
      </c>
      <c r="D40" s="205"/>
      <c r="E40" s="205">
        <v>223383.71299999999</v>
      </c>
      <c r="F40" s="205"/>
    </row>
    <row r="41" spans="2:6">
      <c r="B41" s="118" t="s">
        <v>113</v>
      </c>
      <c r="C41" s="205">
        <v>254023.519</v>
      </c>
      <c r="D41" s="205"/>
      <c r="E41" s="205">
        <v>147125.25399999999</v>
      </c>
      <c r="F41" s="205"/>
    </row>
    <row r="42" spans="2:6">
      <c r="B42" s="118" t="s">
        <v>114</v>
      </c>
      <c r="C42" s="205">
        <v>69824.418999999994</v>
      </c>
      <c r="D42" s="205"/>
      <c r="E42" s="205">
        <v>76258.459000000003</v>
      </c>
      <c r="F42" s="205"/>
    </row>
    <row r="43" spans="2:6" s="146" customFormat="1">
      <c r="B43" s="108" t="s">
        <v>115</v>
      </c>
      <c r="C43" s="206"/>
      <c r="D43" s="206"/>
      <c r="E43" s="206"/>
      <c r="F43" s="206"/>
    </row>
    <row r="44" spans="2:6" s="146" customFormat="1">
      <c r="B44" s="118" t="s">
        <v>112</v>
      </c>
      <c r="C44" s="205">
        <v>8.6910000000000007</v>
      </c>
      <c r="D44" s="205"/>
      <c r="E44" s="207">
        <v>0</v>
      </c>
      <c r="F44" s="207"/>
    </row>
    <row r="45" spans="2:6" s="146" customFormat="1">
      <c r="B45" s="118" t="s">
        <v>113</v>
      </c>
      <c r="C45" s="205">
        <v>8.6910000000000007</v>
      </c>
      <c r="D45" s="205"/>
      <c r="E45" s="207">
        <v>0</v>
      </c>
      <c r="F45" s="207"/>
    </row>
    <row r="46" spans="2:6" s="146" customFormat="1">
      <c r="B46" s="118" t="s">
        <v>114</v>
      </c>
      <c r="C46" s="205">
        <v>0</v>
      </c>
      <c r="D46" s="205"/>
      <c r="E46" s="205">
        <v>0</v>
      </c>
      <c r="F46" s="205"/>
    </row>
    <row r="47" spans="2:6">
      <c r="B47" s="108" t="s">
        <v>25</v>
      </c>
      <c r="C47" s="206"/>
      <c r="D47" s="206"/>
      <c r="E47" s="206"/>
      <c r="F47" s="206"/>
    </row>
    <row r="48" spans="2:6">
      <c r="B48" s="118" t="s">
        <v>112</v>
      </c>
      <c r="C48" s="205">
        <v>679.85299999999995</v>
      </c>
      <c r="D48" s="205"/>
      <c r="E48" s="205">
        <v>537.85699999999997</v>
      </c>
      <c r="F48" s="205"/>
    </row>
    <row r="49" spans="2:7">
      <c r="B49" s="118" t="s">
        <v>113</v>
      </c>
      <c r="C49" s="205">
        <v>267.87799999999999</v>
      </c>
      <c r="D49" s="205"/>
      <c r="E49" s="205">
        <v>3.6150000000000002</v>
      </c>
      <c r="F49" s="205"/>
    </row>
    <row r="50" spans="2:7">
      <c r="B50" s="118" t="s">
        <v>114</v>
      </c>
      <c r="C50" s="205">
        <v>411.97500000000002</v>
      </c>
      <c r="D50" s="205"/>
      <c r="E50" s="205">
        <v>534.24199999999996</v>
      </c>
      <c r="F50" s="205"/>
      <c r="G50" s="233"/>
    </row>
    <row r="51" spans="2:7">
      <c r="B51" s="108" t="s">
        <v>26</v>
      </c>
      <c r="C51" s="206"/>
      <c r="D51" s="206"/>
      <c r="E51" s="206"/>
      <c r="F51" s="206"/>
    </row>
    <row r="52" spans="2:7">
      <c r="B52" s="118" t="s">
        <v>112</v>
      </c>
      <c r="C52" s="205">
        <v>458.536</v>
      </c>
      <c r="D52" s="205"/>
      <c r="E52" s="205">
        <v>0</v>
      </c>
      <c r="F52" s="205"/>
    </row>
    <row r="53" spans="2:7">
      <c r="B53" s="118" t="s">
        <v>113</v>
      </c>
      <c r="C53" s="205">
        <v>0.48099999999999998</v>
      </c>
      <c r="D53" s="205"/>
      <c r="E53" s="205">
        <v>0</v>
      </c>
      <c r="F53" s="205"/>
    </row>
    <row r="54" spans="2:7">
      <c r="B54" s="118" t="s">
        <v>114</v>
      </c>
      <c r="C54" s="205">
        <v>458.05500000000001</v>
      </c>
      <c r="D54" s="205"/>
      <c r="E54" s="205">
        <v>0</v>
      </c>
      <c r="F54" s="205"/>
    </row>
    <row r="55" spans="2:7">
      <c r="B55" s="108" t="s">
        <v>27</v>
      </c>
      <c r="C55" s="206"/>
      <c r="D55" s="206"/>
      <c r="E55" s="206"/>
      <c r="F55" s="206"/>
    </row>
    <row r="56" spans="2:7">
      <c r="B56" s="118" t="s">
        <v>112</v>
      </c>
      <c r="C56" s="205">
        <v>0.61399999999999999</v>
      </c>
      <c r="D56" s="205"/>
      <c r="E56" s="205">
        <v>0</v>
      </c>
      <c r="F56" s="205"/>
    </row>
    <row r="57" spans="2:7">
      <c r="B57" s="118" t="s">
        <v>113</v>
      </c>
      <c r="C57" s="205">
        <v>0</v>
      </c>
      <c r="D57" s="205"/>
      <c r="E57" s="205">
        <v>0</v>
      </c>
      <c r="F57" s="205"/>
    </row>
    <row r="58" spans="2:7">
      <c r="B58" s="118" t="s">
        <v>114</v>
      </c>
      <c r="C58" s="205">
        <v>0.61399999999999999</v>
      </c>
      <c r="D58" s="205"/>
      <c r="E58" s="205">
        <v>0</v>
      </c>
      <c r="F58" s="205"/>
    </row>
    <row r="59" spans="2:7">
      <c r="B59" s="114" t="s">
        <v>2</v>
      </c>
      <c r="C59" s="221">
        <v>0</v>
      </c>
      <c r="D59" s="222"/>
      <c r="E59" s="221">
        <v>0</v>
      </c>
      <c r="F59" s="222"/>
    </row>
    <row r="60" spans="2:7">
      <c r="B60" s="115" t="s">
        <v>117</v>
      </c>
      <c r="C60" s="217"/>
      <c r="D60" s="218"/>
      <c r="E60" s="217"/>
      <c r="F60" s="218"/>
    </row>
    <row r="61" spans="2:7" ht="19.5">
      <c r="B61" s="120" t="s">
        <v>118</v>
      </c>
      <c r="C61" s="219"/>
      <c r="D61" s="220"/>
      <c r="E61" s="219"/>
      <c r="F61" s="220"/>
    </row>
    <row r="62" spans="2:7">
      <c r="B62" s="121" t="s">
        <v>24</v>
      </c>
      <c r="C62" s="217">
        <v>97.26</v>
      </c>
      <c r="D62" s="218"/>
      <c r="E62" s="217">
        <v>100.69</v>
      </c>
      <c r="F62" s="218"/>
    </row>
    <row r="63" spans="2:7">
      <c r="B63" s="121" t="s">
        <v>25</v>
      </c>
      <c r="C63" s="217">
        <v>97.81</v>
      </c>
      <c r="D63" s="218"/>
      <c r="E63" s="215">
        <v>0</v>
      </c>
      <c r="F63" s="216"/>
    </row>
    <row r="64" spans="2:7" ht="19.5">
      <c r="B64" s="120" t="s">
        <v>119</v>
      </c>
      <c r="C64" s="217"/>
      <c r="D64" s="218"/>
      <c r="E64" s="217"/>
      <c r="F64" s="218"/>
    </row>
    <row r="65" spans="2:6">
      <c r="B65" s="121" t="s">
        <v>24</v>
      </c>
      <c r="C65" s="217">
        <v>124.88</v>
      </c>
      <c r="D65" s="218"/>
      <c r="E65" s="217">
        <v>97.26</v>
      </c>
      <c r="F65" s="218"/>
    </row>
    <row r="66" spans="2:6">
      <c r="B66" s="121" t="s">
        <v>25</v>
      </c>
      <c r="C66" s="217">
        <v>127.82</v>
      </c>
      <c r="D66" s="218"/>
      <c r="E66" s="217">
        <v>97.81</v>
      </c>
      <c r="F66" s="218"/>
    </row>
    <row r="67" spans="2:6">
      <c r="B67" s="121" t="s">
        <v>26</v>
      </c>
      <c r="C67" s="217">
        <v>127.12</v>
      </c>
      <c r="D67" s="218"/>
      <c r="E67" s="215">
        <v>0</v>
      </c>
      <c r="F67" s="216"/>
    </row>
    <row r="68" spans="2:6">
      <c r="B68" s="121" t="s">
        <v>27</v>
      </c>
      <c r="C68" s="217">
        <v>126.03</v>
      </c>
      <c r="D68" s="218"/>
      <c r="E68" s="215">
        <v>0</v>
      </c>
      <c r="F68" s="216"/>
    </row>
    <row r="69" spans="2:6" ht="19.5">
      <c r="B69" s="120" t="s">
        <v>120</v>
      </c>
      <c r="C69" s="217"/>
      <c r="D69" s="218"/>
      <c r="E69" s="217"/>
      <c r="F69" s="218"/>
    </row>
    <row r="70" spans="2:6">
      <c r="B70" s="121" t="s">
        <v>24</v>
      </c>
      <c r="C70" s="213">
        <v>28.4</v>
      </c>
      <c r="D70" s="214"/>
      <c r="E70" s="213">
        <v>-3.41</v>
      </c>
      <c r="F70" s="214"/>
    </row>
    <row r="71" spans="2:6">
      <c r="B71" s="121" t="s">
        <v>25</v>
      </c>
      <c r="C71" s="213">
        <v>30.68</v>
      </c>
      <c r="D71" s="214"/>
      <c r="E71" s="213">
        <v>-28.94</v>
      </c>
      <c r="F71" s="214"/>
    </row>
    <row r="72" spans="2:6">
      <c r="B72" s="121" t="s">
        <v>26</v>
      </c>
      <c r="C72" s="213">
        <v>22.884821917808221</v>
      </c>
      <c r="D72" s="214"/>
      <c r="E72" s="215">
        <v>0</v>
      </c>
      <c r="F72" s="216"/>
    </row>
    <row r="73" spans="2:6">
      <c r="B73" s="121" t="s">
        <v>27</v>
      </c>
      <c r="C73" s="213">
        <v>6.9175616438356178</v>
      </c>
      <c r="D73" s="214"/>
      <c r="E73" s="215">
        <v>0</v>
      </c>
      <c r="F73" s="216"/>
    </row>
    <row r="74" spans="2:6" ht="19.5">
      <c r="B74" s="120" t="s">
        <v>121</v>
      </c>
      <c r="C74" s="125" t="s">
        <v>142</v>
      </c>
      <c r="D74" s="125" t="s">
        <v>143</v>
      </c>
      <c r="E74" s="125" t="s">
        <v>142</v>
      </c>
      <c r="F74" s="125" t="s">
        <v>143</v>
      </c>
    </row>
    <row r="75" spans="2:6">
      <c r="B75" s="121" t="s">
        <v>24</v>
      </c>
      <c r="C75" s="125">
        <v>96.93</v>
      </c>
      <c r="D75" s="126">
        <v>43467</v>
      </c>
      <c r="E75" s="125">
        <v>92.35</v>
      </c>
      <c r="F75" s="126">
        <v>43462</v>
      </c>
    </row>
    <row r="76" spans="2:6">
      <c r="B76" s="121" t="s">
        <v>25</v>
      </c>
      <c r="C76" s="125">
        <v>97.48</v>
      </c>
      <c r="D76" s="126">
        <v>43467</v>
      </c>
      <c r="E76" s="125">
        <v>92.85789960355045</v>
      </c>
      <c r="F76" s="126">
        <v>43462</v>
      </c>
    </row>
    <row r="77" spans="2:6">
      <c r="B77" s="121" t="s">
        <v>26</v>
      </c>
      <c r="C77" s="125">
        <v>101.13</v>
      </c>
      <c r="D77" s="126">
        <v>43620</v>
      </c>
      <c r="E77" s="127">
        <v>0</v>
      </c>
      <c r="F77" s="127">
        <v>0</v>
      </c>
    </row>
    <row r="78" spans="2:6">
      <c r="B78" s="121" t="s">
        <v>27</v>
      </c>
      <c r="C78" s="125">
        <v>108.14</v>
      </c>
      <c r="D78" s="126">
        <v>43747</v>
      </c>
      <c r="E78" s="127">
        <v>0</v>
      </c>
      <c r="F78" s="127">
        <v>0</v>
      </c>
    </row>
    <row r="79" spans="2:6" ht="19.5">
      <c r="B79" s="120" t="s">
        <v>122</v>
      </c>
      <c r="C79" s="125" t="s">
        <v>142</v>
      </c>
      <c r="D79" s="125" t="s">
        <v>143</v>
      </c>
      <c r="E79" s="125" t="s">
        <v>142</v>
      </c>
      <c r="F79" s="125" t="s">
        <v>143</v>
      </c>
    </row>
    <row r="80" spans="2:6">
      <c r="B80" s="121" t="s">
        <v>24</v>
      </c>
      <c r="C80" s="125">
        <v>127.87</v>
      </c>
      <c r="D80" s="126">
        <v>43798</v>
      </c>
      <c r="E80" s="125">
        <v>132.08000000000001</v>
      </c>
      <c r="F80" s="126">
        <v>43347</v>
      </c>
    </row>
    <row r="81" spans="2:6">
      <c r="B81" s="121" t="s">
        <v>25</v>
      </c>
      <c r="C81" s="125">
        <v>130.68</v>
      </c>
      <c r="D81" s="126">
        <v>43798</v>
      </c>
      <c r="E81" s="125">
        <v>129.25</v>
      </c>
      <c r="F81" s="126">
        <v>43367</v>
      </c>
    </row>
    <row r="82" spans="2:6">
      <c r="B82" s="121" t="s">
        <v>26</v>
      </c>
      <c r="C82" s="125">
        <v>129.93</v>
      </c>
      <c r="D82" s="126">
        <v>43798</v>
      </c>
      <c r="E82" s="127">
        <v>0</v>
      </c>
      <c r="F82" s="127">
        <v>0</v>
      </c>
    </row>
    <row r="83" spans="2:6">
      <c r="B83" s="121" t="s">
        <v>27</v>
      </c>
      <c r="C83" s="125">
        <v>128.82</v>
      </c>
      <c r="D83" s="126">
        <v>43798</v>
      </c>
      <c r="E83" s="127">
        <v>0</v>
      </c>
      <c r="F83" s="127">
        <v>0</v>
      </c>
    </row>
    <row r="84" spans="2:6" ht="19.5">
      <c r="B84" s="120" t="s">
        <v>123</v>
      </c>
      <c r="C84" s="125" t="s">
        <v>142</v>
      </c>
      <c r="D84" s="125" t="s">
        <v>143</v>
      </c>
      <c r="E84" s="125" t="s">
        <v>142</v>
      </c>
      <c r="F84" s="125" t="s">
        <v>143</v>
      </c>
    </row>
    <row r="85" spans="2:6">
      <c r="B85" s="121" t="s">
        <v>24</v>
      </c>
      <c r="C85" s="125">
        <v>127.21</v>
      </c>
      <c r="D85" s="126">
        <v>43829</v>
      </c>
      <c r="E85" s="125">
        <v>92.35098036796154</v>
      </c>
      <c r="F85" s="126">
        <v>43462</v>
      </c>
    </row>
    <row r="86" spans="2:6">
      <c r="B86" s="121" t="s">
        <v>25</v>
      </c>
      <c r="C86" s="125">
        <v>130.21</v>
      </c>
      <c r="D86" s="126">
        <v>43829</v>
      </c>
      <c r="E86" s="125">
        <v>92.85789960355045</v>
      </c>
      <c r="F86" s="126">
        <v>43462</v>
      </c>
    </row>
    <row r="87" spans="2:6">
      <c r="B87" s="121" t="s">
        <v>26</v>
      </c>
      <c r="C87" s="125">
        <v>129.49</v>
      </c>
      <c r="D87" s="126">
        <v>43829</v>
      </c>
      <c r="E87" s="127">
        <v>0</v>
      </c>
      <c r="F87" s="127">
        <v>0</v>
      </c>
    </row>
    <row r="88" spans="2:6">
      <c r="B88" s="121" t="s">
        <v>27</v>
      </c>
      <c r="C88" s="125">
        <v>128.37</v>
      </c>
      <c r="D88" s="126">
        <v>43829</v>
      </c>
      <c r="E88" s="127">
        <v>0</v>
      </c>
      <c r="F88" s="127">
        <v>0</v>
      </c>
    </row>
    <row r="89" spans="2:6" ht="18">
      <c r="B89" s="106" t="s">
        <v>141</v>
      </c>
      <c r="C89" s="212">
        <v>3.9424961557910003</v>
      </c>
      <c r="D89" s="212"/>
      <c r="E89" s="212">
        <v>4.7751185114900006</v>
      </c>
      <c r="F89" s="212"/>
    </row>
    <row r="90" spans="2:6">
      <c r="B90" s="114" t="s">
        <v>51</v>
      </c>
      <c r="C90" s="211">
        <v>2.5226225464900001</v>
      </c>
      <c r="D90" s="211"/>
      <c r="E90" s="211">
        <v>2.5108226410099999</v>
      </c>
      <c r="F90" s="211"/>
    </row>
    <row r="91" spans="2:6">
      <c r="B91" s="108" t="s">
        <v>52</v>
      </c>
      <c r="C91" s="208">
        <v>0</v>
      </c>
      <c r="D91" s="208"/>
      <c r="E91" s="208">
        <v>0</v>
      </c>
      <c r="F91" s="208"/>
    </row>
    <row r="92" spans="2:6">
      <c r="B92" s="108" t="s">
        <v>53</v>
      </c>
      <c r="C92" s="211">
        <v>0.55799945728800004</v>
      </c>
      <c r="D92" s="211"/>
      <c r="E92" s="211">
        <v>1.000690183011</v>
      </c>
      <c r="F92" s="211"/>
    </row>
    <row r="93" spans="2:6">
      <c r="B93" s="108" t="s">
        <v>54</v>
      </c>
      <c r="C93" s="211">
        <v>2.4874966080999997E-2</v>
      </c>
      <c r="D93" s="211"/>
      <c r="E93" s="211">
        <v>7.2777467855E-2</v>
      </c>
      <c r="F93" s="211"/>
    </row>
    <row r="94" spans="2:6">
      <c r="B94" s="108" t="s">
        <v>56</v>
      </c>
      <c r="C94" s="211">
        <v>0.79049923115800003</v>
      </c>
      <c r="D94" s="211"/>
      <c r="E94" s="211">
        <v>1.0916620178300001</v>
      </c>
      <c r="F94" s="211"/>
    </row>
    <row r="95" spans="2:6">
      <c r="B95" s="108" t="s">
        <v>57</v>
      </c>
      <c r="C95" s="208">
        <v>0</v>
      </c>
      <c r="D95" s="208"/>
      <c r="E95" s="208">
        <v>0</v>
      </c>
      <c r="F95" s="208"/>
    </row>
    <row r="97" spans="2:6">
      <c r="B97" s="209"/>
      <c r="C97" s="210"/>
      <c r="D97" s="210"/>
      <c r="E97" s="210"/>
      <c r="F97" s="210"/>
    </row>
    <row r="99" spans="2:6">
      <c r="B99" s="209"/>
      <c r="C99" s="210"/>
      <c r="D99" s="210"/>
      <c r="E99" s="210"/>
      <c r="F99" s="210"/>
    </row>
    <row r="100" spans="2:6">
      <c r="C100" s="124"/>
      <c r="D100" s="128"/>
      <c r="E100" s="124"/>
      <c r="F100" s="129"/>
    </row>
    <row r="101" spans="2:6">
      <c r="C101" s="124"/>
      <c r="D101" s="128"/>
      <c r="E101" s="124"/>
      <c r="F101" s="129"/>
    </row>
    <row r="102" spans="2:6">
      <c r="C102" s="124"/>
      <c r="D102" s="128"/>
      <c r="E102" s="124"/>
      <c r="F102" s="129"/>
    </row>
    <row r="103" spans="2:6">
      <c r="C103" s="124"/>
      <c r="D103" s="128"/>
      <c r="E103" s="124"/>
      <c r="F103" s="129"/>
    </row>
    <row r="104" spans="2:6">
      <c r="C104" s="124"/>
      <c r="D104" s="128"/>
      <c r="E104" s="124"/>
      <c r="F104" s="129"/>
    </row>
    <row r="105" spans="2:6">
      <c r="C105" s="124"/>
      <c r="D105" s="128"/>
      <c r="E105" s="124"/>
      <c r="F105" s="129"/>
    </row>
    <row r="106" spans="2:6">
      <c r="C106" s="124"/>
      <c r="D106" s="128"/>
      <c r="E106" s="124"/>
      <c r="F106" s="129"/>
    </row>
    <row r="107" spans="2:6">
      <c r="C107" s="124"/>
      <c r="D107" s="128"/>
      <c r="E107" s="124"/>
      <c r="F107" s="129"/>
    </row>
    <row r="108" spans="2:6">
      <c r="D108" s="128"/>
      <c r="E108" s="124"/>
      <c r="F108" s="129"/>
    </row>
  </sheetData>
  <mergeCells count="162">
    <mergeCell ref="C1:D1"/>
    <mergeCell ref="E1:F1"/>
    <mergeCell ref="C6:D6"/>
    <mergeCell ref="E6:F6"/>
    <mergeCell ref="C7:D7"/>
    <mergeCell ref="E7:F7"/>
    <mergeCell ref="C4:D4"/>
    <mergeCell ref="E4:F4"/>
    <mergeCell ref="C5:D5"/>
    <mergeCell ref="E5:F5"/>
    <mergeCell ref="C2:D2"/>
    <mergeCell ref="E2:F2"/>
    <mergeCell ref="C3:D3"/>
    <mergeCell ref="E3:F3"/>
    <mergeCell ref="C12:D12"/>
    <mergeCell ref="E12:F12"/>
    <mergeCell ref="C13:D13"/>
    <mergeCell ref="E13:F13"/>
    <mergeCell ref="C10:D10"/>
    <mergeCell ref="E10:F10"/>
    <mergeCell ref="C11:D11"/>
    <mergeCell ref="E11:F11"/>
    <mergeCell ref="C8:D8"/>
    <mergeCell ref="E8:F8"/>
    <mergeCell ref="C9:D9"/>
    <mergeCell ref="E9:F9"/>
    <mergeCell ref="C18:D18"/>
    <mergeCell ref="E18:F18"/>
    <mergeCell ref="C19:D19"/>
    <mergeCell ref="E19:F19"/>
    <mergeCell ref="C16:D16"/>
    <mergeCell ref="E16:F16"/>
    <mergeCell ref="C17:D17"/>
    <mergeCell ref="E17:F17"/>
    <mergeCell ref="C14:D14"/>
    <mergeCell ref="E14:F14"/>
    <mergeCell ref="C15:D15"/>
    <mergeCell ref="E15:F15"/>
    <mergeCell ref="C24:D24"/>
    <mergeCell ref="E24:F24"/>
    <mergeCell ref="C25:D25"/>
    <mergeCell ref="E25:F25"/>
    <mergeCell ref="C22:D22"/>
    <mergeCell ref="E22:F22"/>
    <mergeCell ref="C23:D23"/>
    <mergeCell ref="E23:F23"/>
    <mergeCell ref="C20:D20"/>
    <mergeCell ref="E20:F20"/>
    <mergeCell ref="C21:D21"/>
    <mergeCell ref="E21:F21"/>
    <mergeCell ref="C30:D30"/>
    <mergeCell ref="E30:F30"/>
    <mergeCell ref="C31:D31"/>
    <mergeCell ref="E31:F31"/>
    <mergeCell ref="C28:D28"/>
    <mergeCell ref="E28:F28"/>
    <mergeCell ref="C29:D29"/>
    <mergeCell ref="E29:F29"/>
    <mergeCell ref="C26:D26"/>
    <mergeCell ref="E26:F26"/>
    <mergeCell ref="C27:D27"/>
    <mergeCell ref="E27:F27"/>
    <mergeCell ref="C36:D36"/>
    <mergeCell ref="E36:F36"/>
    <mergeCell ref="C37:D37"/>
    <mergeCell ref="E37:F37"/>
    <mergeCell ref="C34:D34"/>
    <mergeCell ref="E34:F34"/>
    <mergeCell ref="C35:D35"/>
    <mergeCell ref="E35:F35"/>
    <mergeCell ref="C32:D32"/>
    <mergeCell ref="E32:F32"/>
    <mergeCell ref="C33:D33"/>
    <mergeCell ref="E33:F33"/>
    <mergeCell ref="C42:D42"/>
    <mergeCell ref="E42:F42"/>
    <mergeCell ref="C40:D40"/>
    <mergeCell ref="E40:F40"/>
    <mergeCell ref="C41:D41"/>
    <mergeCell ref="E41:F41"/>
    <mergeCell ref="C38:D38"/>
    <mergeCell ref="E38:F38"/>
    <mergeCell ref="C39:D39"/>
    <mergeCell ref="E39:F39"/>
    <mergeCell ref="C50:D50"/>
    <mergeCell ref="E50:F50"/>
    <mergeCell ref="C51:D51"/>
    <mergeCell ref="E51:F51"/>
    <mergeCell ref="C48:D48"/>
    <mergeCell ref="E48:F48"/>
    <mergeCell ref="C49:D49"/>
    <mergeCell ref="E49:F49"/>
    <mergeCell ref="C47:D47"/>
    <mergeCell ref="E47:F47"/>
    <mergeCell ref="C56:D56"/>
    <mergeCell ref="E56:F56"/>
    <mergeCell ref="C57:D57"/>
    <mergeCell ref="E57:F57"/>
    <mergeCell ref="C54:D54"/>
    <mergeCell ref="E54:F54"/>
    <mergeCell ref="C55:D55"/>
    <mergeCell ref="E55:F55"/>
    <mergeCell ref="C52:D52"/>
    <mergeCell ref="E52:F52"/>
    <mergeCell ref="C53:D53"/>
    <mergeCell ref="E53:F53"/>
    <mergeCell ref="C62:D62"/>
    <mergeCell ref="E62:F62"/>
    <mergeCell ref="C63:D63"/>
    <mergeCell ref="E63:F63"/>
    <mergeCell ref="C60:D60"/>
    <mergeCell ref="E60:F60"/>
    <mergeCell ref="C61:D61"/>
    <mergeCell ref="E61:F61"/>
    <mergeCell ref="C58:D58"/>
    <mergeCell ref="E58:F58"/>
    <mergeCell ref="C59:D59"/>
    <mergeCell ref="E59:F59"/>
    <mergeCell ref="C69:D69"/>
    <mergeCell ref="E69:F69"/>
    <mergeCell ref="C66:D66"/>
    <mergeCell ref="E66:F66"/>
    <mergeCell ref="C67:D67"/>
    <mergeCell ref="E67:F67"/>
    <mergeCell ref="C64:D64"/>
    <mergeCell ref="E64:F64"/>
    <mergeCell ref="C65:D65"/>
    <mergeCell ref="E65:F65"/>
    <mergeCell ref="B97:F97"/>
    <mergeCell ref="B99:F99"/>
    <mergeCell ref="C93:D93"/>
    <mergeCell ref="E93:F93"/>
    <mergeCell ref="C94:D94"/>
    <mergeCell ref="E94:F94"/>
    <mergeCell ref="C91:D91"/>
    <mergeCell ref="E91:F91"/>
    <mergeCell ref="C92:D92"/>
    <mergeCell ref="E92:F92"/>
    <mergeCell ref="C46:D46"/>
    <mergeCell ref="E46:F46"/>
    <mergeCell ref="C43:D43"/>
    <mergeCell ref="E43:F43"/>
    <mergeCell ref="C44:D44"/>
    <mergeCell ref="E44:F44"/>
    <mergeCell ref="C45:D45"/>
    <mergeCell ref="E45:F45"/>
    <mergeCell ref="C95:D95"/>
    <mergeCell ref="E95:F95"/>
    <mergeCell ref="C89:D89"/>
    <mergeCell ref="E89:F89"/>
    <mergeCell ref="C90:D90"/>
    <mergeCell ref="E90:F90"/>
    <mergeCell ref="C72:D72"/>
    <mergeCell ref="E72:F72"/>
    <mergeCell ref="C73:D73"/>
    <mergeCell ref="E73:F73"/>
    <mergeCell ref="C70:D70"/>
    <mergeCell ref="E70:F70"/>
    <mergeCell ref="C71:D71"/>
    <mergeCell ref="E71:F71"/>
    <mergeCell ref="C68:D68"/>
    <mergeCell ref="E68:F68"/>
  </mergeCells>
  <pageMargins left="0.7" right="0.7" top="0.75" bottom="0.75" header="0.3" footer="0.3"/>
  <pageSetup paperSize="9"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root>
</root>
</file>

<file path=customXml/itemProps1.xml><?xml version="1.0" encoding="utf-8"?>
<ds:datastoreItem xmlns:ds="http://schemas.openxmlformats.org/officeDocument/2006/customXml" ds:itemID="{7F3C3AD7-44AC-4EEB-9260-047E02D9FB49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7</vt:i4>
      </vt:variant>
      <vt:variant>
        <vt:lpstr>Nazwane zakresy</vt:lpstr>
      </vt:variant>
      <vt:variant>
        <vt:i4>17</vt:i4>
      </vt:variant>
    </vt:vector>
  </HeadingPairs>
  <TitlesOfParts>
    <vt:vector size="24" baseType="lpstr">
      <vt:lpstr>tabela glowna</vt:lpstr>
      <vt:lpstr>tabele uzupelniajace</vt:lpstr>
      <vt:lpstr>tabele dodatkowe</vt:lpstr>
      <vt:lpstr>bilans</vt:lpstr>
      <vt:lpstr>rachunek wyniku</vt:lpstr>
      <vt:lpstr>zestawienie_zmian</vt:lpstr>
      <vt:lpstr>zestawienie_zmian nominał</vt:lpstr>
      <vt:lpstr>eFR_ARK_1_akcje</vt:lpstr>
      <vt:lpstr>eFR_ARK_1_gwarant</vt:lpstr>
      <vt:lpstr>eFR_ARK_bilans</vt:lpstr>
      <vt:lpstr>eFR_ARK_bilans_kat</vt:lpstr>
      <vt:lpstr>eFR_ARK_depozyty</vt:lpstr>
      <vt:lpstr>eFR_ARK_rach_wyn</vt:lpstr>
      <vt:lpstr>eFR_ARK_rw_kat</vt:lpstr>
      <vt:lpstr>eFR_ARK_tab_glowna</vt:lpstr>
      <vt:lpstr>eFR_ARK_tyt_ucz_zagr</vt:lpstr>
      <vt:lpstr>'zestawienie_zmian nominał'!eFR_ARK_zest_lkat</vt:lpstr>
      <vt:lpstr>eFR_ARK_zest_lkat</vt:lpstr>
      <vt:lpstr>'zestawienie_zmian nominał'!eFR_ARK_zest_wkat</vt:lpstr>
      <vt:lpstr>eFR_ARK_zest_wkat</vt:lpstr>
      <vt:lpstr>'zestawienie_zmian nominał'!eFR_ARK_zest_zmian</vt:lpstr>
      <vt:lpstr>eFR_ARK_zest_zmian</vt:lpstr>
      <vt:lpstr>'zestawienie_zmian nominał'!eFR_ARK_zest_zmian_ukf</vt:lpstr>
      <vt:lpstr>eFR_ARK_zest_zmian_ukf</vt:lpstr>
    </vt:vector>
  </TitlesOfParts>
  <Company>BONAIR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Andrzej Mikszta</dc:creator>
  <cp:lastModifiedBy>Krajski Jakub</cp:lastModifiedBy>
  <cp:lastPrinted>2012-02-07T10:07:04Z</cp:lastPrinted>
  <dcterms:created xsi:type="dcterms:W3CDTF">2009-09-25T10:53:11Z</dcterms:created>
  <dcterms:modified xsi:type="dcterms:W3CDTF">2020-05-25T13:46:50Z</dcterms:modified>
</cp:coreProperties>
</file>